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d.docs.live.net/b37a80d5ef850136/Desktop/"/>
    </mc:Choice>
  </mc:AlternateContent>
  <xr:revisionPtr revIDLastSave="20" documentId="8_{0A6B80E7-F2E9-4D1A-BDC7-014813BE06BA}" xr6:coauthVersionLast="47" xr6:coauthVersionMax="47" xr10:uidLastSave="{E6C37A5D-9E02-493D-84E7-0CF9902D8A40}"/>
  <bookViews>
    <workbookView xWindow="29295" yWindow="-1965" windowWidth="26565" windowHeight="13950" tabRatio="799" xr2:uid="{00000000-000D-0000-FFFF-FFFF00000000}"/>
  </bookViews>
  <sheets>
    <sheet name="Instructions" sheetId="12" r:id="rId1"/>
    <sheet name="MyHrlyRt Wksht Active" sheetId="11" r:id="rId2"/>
    <sheet name="Print 11x17 Pink" sheetId="10" r:id="rId3"/>
    <sheet name="Print 11x17 Grey" sheetId="8" r:id="rId4"/>
  </sheets>
  <definedNames>
    <definedName name="_xlnm.Print_Area" localSheetId="1">'MyHrlyRt Wksht Active'!$A$1:$V$55</definedName>
    <definedName name="_xlnm.Print_Area" localSheetId="3">'Print 11x17 Grey'!$A$1:$V$55</definedName>
    <definedName name="_xlnm.Print_Area" localSheetId="2">'Print 11x17 Pink'!$A$1:$V$55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7" i="11" l="1"/>
  <c r="U18" i="11" s="1"/>
  <c r="U16" i="11"/>
  <c r="U15" i="11"/>
  <c r="K18" i="11"/>
  <c r="K19" i="11" s="1"/>
  <c r="M17" i="11"/>
  <c r="C17" i="11"/>
  <c r="E17" i="11" s="1"/>
  <c r="M16" i="11"/>
  <c r="E16" i="11"/>
  <c r="M15" i="11"/>
  <c r="E15" i="11"/>
  <c r="U14" i="11"/>
  <c r="M14" i="11"/>
  <c r="E14" i="11"/>
  <c r="U13" i="11"/>
  <c r="M13" i="11"/>
  <c r="E13" i="11"/>
  <c r="U12" i="11"/>
  <c r="M12" i="11"/>
  <c r="E12" i="11"/>
  <c r="U11" i="11"/>
  <c r="M11" i="11"/>
  <c r="E11" i="11"/>
  <c r="U10" i="11"/>
  <c r="M10" i="11"/>
  <c r="E10" i="11"/>
  <c r="U9" i="11"/>
  <c r="M9" i="11"/>
  <c r="E9" i="11"/>
  <c r="U8" i="11"/>
  <c r="M8" i="11"/>
  <c r="E8" i="11"/>
  <c r="U7" i="11"/>
  <c r="M7" i="11"/>
  <c r="E7" i="11"/>
  <c r="K19" i="10"/>
  <c r="K18" i="10"/>
  <c r="M17" i="10"/>
  <c r="C17" i="10"/>
  <c r="C18" i="10" s="1"/>
  <c r="C21" i="10" s="1"/>
  <c r="C22" i="10" s="1"/>
  <c r="C23" i="10" s="1"/>
  <c r="M16" i="10"/>
  <c r="E16" i="10"/>
  <c r="M15" i="10"/>
  <c r="E15" i="10"/>
  <c r="U14" i="10"/>
  <c r="M14" i="10"/>
  <c r="E14" i="10"/>
  <c r="U13" i="10"/>
  <c r="M13" i="10"/>
  <c r="E13" i="10"/>
  <c r="U12" i="10"/>
  <c r="M12" i="10"/>
  <c r="E12" i="10"/>
  <c r="U11" i="10"/>
  <c r="M11" i="10"/>
  <c r="E11" i="10"/>
  <c r="U10" i="10"/>
  <c r="M10" i="10"/>
  <c r="E10" i="10"/>
  <c r="U9" i="10"/>
  <c r="M9" i="10"/>
  <c r="E9" i="10"/>
  <c r="U8" i="10"/>
  <c r="M8" i="10"/>
  <c r="E8" i="10"/>
  <c r="U7" i="10"/>
  <c r="U18" i="10" s="1"/>
  <c r="M7" i="10"/>
  <c r="M18" i="10" s="1"/>
  <c r="E7" i="10"/>
  <c r="K23" i="8"/>
  <c r="K21" i="8"/>
  <c r="K19" i="8"/>
  <c r="K20" i="8"/>
  <c r="E7" i="8"/>
  <c r="M17" i="8"/>
  <c r="C17" i="8"/>
  <c r="E17" i="8" s="1"/>
  <c r="M16" i="8"/>
  <c r="E16" i="8"/>
  <c r="E15" i="8"/>
  <c r="U14" i="8"/>
  <c r="M14" i="8"/>
  <c r="E14" i="8"/>
  <c r="U13" i="8"/>
  <c r="M13" i="8"/>
  <c r="E13" i="8"/>
  <c r="U12" i="8"/>
  <c r="M12" i="8"/>
  <c r="E12" i="8"/>
  <c r="U11" i="8"/>
  <c r="M11" i="8"/>
  <c r="E11" i="8"/>
  <c r="U10" i="8"/>
  <c r="M10" i="8"/>
  <c r="E10" i="8"/>
  <c r="U9" i="8"/>
  <c r="M9" i="8"/>
  <c r="E9" i="8"/>
  <c r="U8" i="8"/>
  <c r="M8" i="8"/>
  <c r="E8" i="8"/>
  <c r="U7" i="8"/>
  <c r="M7" i="8"/>
  <c r="C18" i="11" l="1"/>
  <c r="E18" i="11"/>
  <c r="M18" i="11"/>
  <c r="K20" i="11"/>
  <c r="K21" i="11" s="1"/>
  <c r="K23" i="11" s="1"/>
  <c r="I43" i="10"/>
  <c r="G43" i="10"/>
  <c r="F43" i="10"/>
  <c r="E43" i="10"/>
  <c r="D43" i="10"/>
  <c r="C43" i="10"/>
  <c r="K20" i="10"/>
  <c r="K21" i="10" s="1"/>
  <c r="K23" i="10" s="1"/>
  <c r="J43" i="10"/>
  <c r="C26" i="10"/>
  <c r="C24" i="10"/>
  <c r="H30" i="10"/>
  <c r="C27" i="10"/>
  <c r="E17" i="10"/>
  <c r="E18" i="10" s="1"/>
  <c r="E18" i="8"/>
  <c r="U18" i="8"/>
  <c r="C18" i="8"/>
  <c r="C21" i="8" s="1"/>
  <c r="C21" i="11" l="1"/>
  <c r="C22" i="11" s="1"/>
  <c r="C23" i="11" s="1"/>
  <c r="K24" i="11"/>
  <c r="K25" i="11" s="1"/>
  <c r="K26" i="11"/>
  <c r="K27" i="11"/>
  <c r="E42" i="10"/>
  <c r="C42" i="10"/>
  <c r="P41" i="10"/>
  <c r="P45" i="10" s="1"/>
  <c r="K42" i="10"/>
  <c r="H42" i="10"/>
  <c r="C25" i="10"/>
  <c r="K24" i="10"/>
  <c r="K25" i="10" s="1"/>
  <c r="K27" i="10"/>
  <c r="H34" i="10" s="1"/>
  <c r="K26" i="10"/>
  <c r="H33" i="10" s="1"/>
  <c r="F42" i="10" s="1"/>
  <c r="K18" i="8"/>
  <c r="K26" i="8" s="1"/>
  <c r="I43" i="8"/>
  <c r="G43" i="8"/>
  <c r="F43" i="8"/>
  <c r="E43" i="8"/>
  <c r="D43" i="8"/>
  <c r="C43" i="8"/>
  <c r="J43" i="8"/>
  <c r="C22" i="8"/>
  <c r="C23" i="8" s="1"/>
  <c r="C27" i="11" l="1"/>
  <c r="H34" i="11" s="1"/>
  <c r="C26" i="11"/>
  <c r="H33" i="11" s="1"/>
  <c r="F42" i="11" s="1"/>
  <c r="F47" i="11" s="1"/>
  <c r="H30" i="11"/>
  <c r="C42" i="11" s="1"/>
  <c r="C24" i="11"/>
  <c r="C25" i="11" s="1"/>
  <c r="H32" i="11" s="1"/>
  <c r="K42" i="11"/>
  <c r="H42" i="11"/>
  <c r="E42" i="11"/>
  <c r="F44" i="10"/>
  <c r="F47" i="10"/>
  <c r="H31" i="10"/>
  <c r="G42" i="10" s="1"/>
  <c r="H32" i="10"/>
  <c r="H44" i="10"/>
  <c r="H47" i="10"/>
  <c r="K44" i="10"/>
  <c r="K47" i="10"/>
  <c r="P48" i="10"/>
  <c r="P47" i="10"/>
  <c r="C47" i="10"/>
  <c r="C44" i="10"/>
  <c r="E44" i="10"/>
  <c r="E47" i="10"/>
  <c r="K27" i="8"/>
  <c r="K24" i="8"/>
  <c r="K25" i="8" s="1"/>
  <c r="M15" i="8"/>
  <c r="M18" i="8" s="1"/>
  <c r="C24" i="8"/>
  <c r="C25" i="8" s="1"/>
  <c r="C26" i="8"/>
  <c r="H33" i="8" s="1"/>
  <c r="F42" i="8" s="1"/>
  <c r="F44" i="8" s="1"/>
  <c r="C27" i="8"/>
  <c r="H30" i="8"/>
  <c r="P41" i="11" l="1"/>
  <c r="P45" i="11" s="1"/>
  <c r="P47" i="11" s="1"/>
  <c r="F44" i="11"/>
  <c r="H31" i="11"/>
  <c r="G42" i="11" s="1"/>
  <c r="G44" i="11" s="1"/>
  <c r="J42" i="11"/>
  <c r="I42" i="11"/>
  <c r="D42" i="11"/>
  <c r="E44" i="11"/>
  <c r="E47" i="11"/>
  <c r="H44" i="11"/>
  <c r="H47" i="11"/>
  <c r="K44" i="11"/>
  <c r="K47" i="11"/>
  <c r="C44" i="11"/>
  <c r="C47" i="11"/>
  <c r="D42" i="10"/>
  <c r="J42" i="10"/>
  <c r="I42" i="10"/>
  <c r="G44" i="10"/>
  <c r="G47" i="10"/>
  <c r="H42" i="8"/>
  <c r="E42" i="8"/>
  <c r="C42" i="8"/>
  <c r="K42" i="8"/>
  <c r="H34" i="8"/>
  <c r="H32" i="8"/>
  <c r="P41" i="8"/>
  <c r="P45" i="8" s="1"/>
  <c r="H31" i="8"/>
  <c r="P48" i="11" l="1"/>
  <c r="G47" i="11"/>
  <c r="D44" i="11"/>
  <c r="D47" i="11"/>
  <c r="I44" i="11"/>
  <c r="I47" i="11"/>
  <c r="J44" i="11"/>
  <c r="J47" i="11"/>
  <c r="I44" i="10"/>
  <c r="I47" i="10"/>
  <c r="J44" i="10"/>
  <c r="J47" i="10"/>
  <c r="D44" i="10"/>
  <c r="D47" i="10"/>
  <c r="P48" i="8"/>
  <c r="P47" i="8"/>
  <c r="K47" i="8"/>
  <c r="K44" i="8"/>
  <c r="C44" i="8"/>
  <c r="C47" i="8"/>
  <c r="E44" i="8"/>
  <c r="E47" i="8"/>
  <c r="F47" i="8"/>
  <c r="D42" i="8"/>
  <c r="D44" i="8" s="1"/>
  <c r="J42" i="8"/>
  <c r="J44" i="8" s="1"/>
  <c r="I42" i="8"/>
  <c r="I44" i="8" s="1"/>
  <c r="H47" i="8"/>
  <c r="H44" i="8"/>
  <c r="G42" i="8"/>
  <c r="J47" i="8" l="1"/>
  <c r="I47" i="8"/>
  <c r="D47" i="8"/>
  <c r="G44" i="8"/>
  <c r="G47" i="8"/>
</calcChain>
</file>

<file path=xl/sharedStrings.xml><?xml version="1.0" encoding="utf-8"?>
<sst xmlns="http://schemas.openxmlformats.org/spreadsheetml/2006/main" count="534" uniqueCount="212">
  <si>
    <t>Food</t>
  </si>
  <si>
    <t>Total Monthly Expenses</t>
  </si>
  <si>
    <t>Net Hourly rate needed</t>
  </si>
  <si>
    <t>Total Hourly Rate</t>
  </si>
  <si>
    <t>Annual</t>
  </si>
  <si>
    <t>Utilities (phone, electric, etc.)</t>
  </si>
  <si>
    <t>Entertainment/Lifestyle</t>
  </si>
  <si>
    <t>Total Daily Rate</t>
  </si>
  <si>
    <t>Monthly</t>
  </si>
  <si>
    <t>Monthly Hours Paid Working</t>
  </si>
  <si>
    <t>Annual Total Income Needed</t>
  </si>
  <si>
    <t>Basic Annual Income Needed</t>
  </si>
  <si>
    <t>Total Monthly Rate</t>
  </si>
  <si>
    <t>Total Weekly Rate</t>
  </si>
  <si>
    <t>Savings</t>
  </si>
  <si>
    <t>Materials</t>
  </si>
  <si>
    <t>Units</t>
  </si>
  <si>
    <t>Cost per unit</t>
  </si>
  <si>
    <t>Extended Cost</t>
  </si>
  <si>
    <t>Studio Space</t>
  </si>
  <si>
    <t>Raw Material 1</t>
  </si>
  <si>
    <t>Car Payment</t>
  </si>
  <si>
    <t>Utilities</t>
  </si>
  <si>
    <t>Raw Material 2</t>
  </si>
  <si>
    <t>Insurance for business activities</t>
  </si>
  <si>
    <t>Support Material 1</t>
  </si>
  <si>
    <t>Professional Services (Legal/Accounting)</t>
  </si>
  <si>
    <t>Support Material 2</t>
  </si>
  <si>
    <t>Supplies 1</t>
  </si>
  <si>
    <t>Debt Service</t>
  </si>
  <si>
    <t>Supplies 2</t>
  </si>
  <si>
    <t>Supplies</t>
  </si>
  <si>
    <t>Packaging</t>
  </si>
  <si>
    <t>Total Monthly Overhead</t>
  </si>
  <si>
    <t>Totally Hourly Overhead</t>
  </si>
  <si>
    <t>Total Daily Overhead Rate</t>
  </si>
  <si>
    <t>Total Weekly Overhead Rate</t>
  </si>
  <si>
    <t>Total Monthly Overhead Rate</t>
  </si>
  <si>
    <t>Annual Overhead Income Needed</t>
  </si>
  <si>
    <t>Total Project Costs</t>
  </si>
  <si>
    <t>Other - Commission fees, labor, dues, subscriptions</t>
  </si>
  <si>
    <t>Gross Receipts/Sales Tax Rate (adjustable)</t>
  </si>
  <si>
    <t>Marketing/printing</t>
  </si>
  <si>
    <t>Vacation</t>
  </si>
  <si>
    <t>Health Care - insurance, copays, prescriptions</t>
  </si>
  <si>
    <t>Car Expenses - Insurance, gas, repairs</t>
  </si>
  <si>
    <t>Household expenses</t>
  </si>
  <si>
    <t>Housing - Rent or mortgage</t>
  </si>
  <si>
    <t>Cost of sales - Transaction fees etc.</t>
  </si>
  <si>
    <t>Fine Art</t>
  </si>
  <si>
    <t>Mural</t>
  </si>
  <si>
    <t>Gift/Jewelry</t>
  </si>
  <si>
    <t>Performance</t>
  </si>
  <si>
    <t>Essay/Poem</t>
  </si>
  <si>
    <t>Textile</t>
  </si>
  <si>
    <t>Presentation</t>
  </si>
  <si>
    <t>Sculpture</t>
  </si>
  <si>
    <t>Video</t>
  </si>
  <si>
    <t>hours</t>
  </si>
  <si>
    <t>weeks</t>
  </si>
  <si>
    <t>months</t>
  </si>
  <si>
    <t>days</t>
  </si>
  <si>
    <t>sq inches</t>
  </si>
  <si>
    <t>sq ft</t>
  </si>
  <si>
    <t>pages</t>
  </si>
  <si>
    <t>minutes</t>
  </si>
  <si>
    <t>p/sq inch</t>
  </si>
  <si>
    <t>p/sq ft</t>
  </si>
  <si>
    <t>p / finished minute</t>
  </si>
  <si>
    <t>objects</t>
  </si>
  <si>
    <t xml:space="preserve">Amount of time to make art/deliverable   </t>
  </si>
  <si>
    <t xml:space="preserve">Number of units in/of finished art   </t>
  </si>
  <si>
    <r>
      <rPr>
        <sz val="11"/>
        <color theme="1"/>
        <rFont val="Calibri"/>
        <family val="2"/>
      </rPr>
      <t>←</t>
    </r>
    <r>
      <rPr>
        <sz val="11"/>
        <color theme="1"/>
        <rFont val="Calibri"/>
        <family val="2"/>
        <scheme val="minor"/>
      </rPr>
      <t>Your Tax Rate</t>
    </r>
  </si>
  <si>
    <t>Plus ____ % income tax(es)</t>
  </si>
  <si>
    <t>A</t>
  </si>
  <si>
    <t>B</t>
  </si>
  <si>
    <t>C</t>
  </si>
  <si>
    <t>D</t>
  </si>
  <si>
    <t>E</t>
  </si>
  <si>
    <t>F</t>
  </si>
  <si>
    <t>G</t>
  </si>
  <si>
    <t>H</t>
  </si>
  <si>
    <t xml:space="preserve">      (Includes sales tax and income taxes on earned income at your rates.)</t>
  </si>
  <si>
    <t>AA</t>
  </si>
  <si>
    <t>BB</t>
  </si>
  <si>
    <t>CC</t>
  </si>
  <si>
    <t>DD</t>
  </si>
  <si>
    <t>EE</t>
  </si>
  <si>
    <t>FF</t>
  </si>
  <si>
    <t>GG</t>
  </si>
  <si>
    <t>HH</t>
  </si>
  <si>
    <t>II</t>
  </si>
  <si>
    <t>JJ</t>
  </si>
  <si>
    <t xml:space="preserve">          (hrs., days, wks., months)   </t>
  </si>
  <si>
    <t>lbs.</t>
  </si>
  <si>
    <t>Equipment</t>
  </si>
  <si>
    <t>Other debt - credit cards, student loans, etc.</t>
  </si>
  <si>
    <r>
      <t xml:space="preserve">           86 hrs. = 1/2 time                                </t>
    </r>
    <r>
      <rPr>
        <sz val="9"/>
        <color theme="1"/>
        <rFont val="Calibri"/>
        <family val="2"/>
      </rPr>
      <t xml:space="preserve">←    </t>
    </r>
    <r>
      <rPr>
        <sz val="9"/>
        <color theme="1"/>
        <rFont val="Calibri"/>
        <family val="2"/>
        <scheme val="minor"/>
      </rPr>
      <t xml:space="preserve">166 hrs. = 3/4 time                                                                                          </t>
    </r>
    <r>
      <rPr>
        <sz val="9"/>
        <color theme="0" tint="-0.14999847407452621"/>
        <rFont val="Calibri"/>
        <family val="2"/>
        <scheme val="minor"/>
      </rPr>
      <t>ooo</t>
    </r>
    <r>
      <rPr>
        <sz val="9"/>
        <color theme="1"/>
        <rFont val="Calibri"/>
        <family val="2"/>
        <scheme val="minor"/>
      </rPr>
      <t xml:space="preserve">173 hrs. = full time                 </t>
    </r>
  </si>
  <si>
    <t xml:space="preserve">   Hours needed to process the licensing request/reporting</t>
  </si>
  <si>
    <t>Total Hourly Rate (Basic + Art Biz Overhead)</t>
  </si>
  <si>
    <t>Other Paid Labor</t>
  </si>
  <si>
    <t>Delivery/shipping/Installation</t>
  </si>
  <si>
    <t>Project Related Marketing/ Other</t>
  </si>
  <si>
    <t xml:space="preserve">         Unit (inches, weight, pages, minutes, etc.)   </t>
  </si>
  <si>
    <t xml:space="preserve"> Art Form</t>
  </si>
  <si>
    <t xml:space="preserve">   Cost of time to process licensing agreement</t>
  </si>
  <si>
    <t xml:space="preserve">   Value of the original art</t>
  </si>
  <si>
    <t xml:space="preserve">   License Fee at desired percentage + cost of time</t>
  </si>
  <si>
    <t xml:space="preserve">   Number of units (estimated) sold</t>
  </si>
  <si>
    <t xml:space="preserve">   Royalty fee p/ unit</t>
  </si>
  <si>
    <t xml:space="preserve">   Estimated gross revenue of merchandise (units) sold</t>
  </si>
  <si>
    <t xml:space="preserve">   % of Gross Revenue for use of original art</t>
  </si>
  <si>
    <t xml:space="preserve">   Percent of original art received in royalty/license fee</t>
  </si>
  <si>
    <t xml:space="preserve">Total value of time    </t>
  </si>
  <si>
    <t xml:space="preserve">Total Project Cost    </t>
  </si>
  <si>
    <t xml:space="preserve">Cost p/unit    </t>
  </si>
  <si>
    <t>© 2026</t>
  </si>
  <si>
    <t>Auto / mileage costs</t>
  </si>
  <si>
    <t>Business Travel / Lodging costs</t>
  </si>
  <si>
    <r>
      <t xml:space="preserve">100%, </t>
    </r>
    <r>
      <rPr>
        <sz val="8"/>
        <color theme="1"/>
        <rFont val="Calibri"/>
        <family val="2"/>
        <scheme val="minor"/>
      </rPr>
      <t>LLC</t>
    </r>
  </si>
  <si>
    <t>2) Artist Business Overhead</t>
  </si>
  <si>
    <t>3) Project Expenses</t>
  </si>
  <si>
    <t xml:space="preserve">                 Royalty and/or One-Time Use Licensing Fee Calculator</t>
  </si>
  <si>
    <t>Cost p/unit Converter</t>
  </si>
  <si>
    <t>Total Weekly Rate (Basic + Art Biz Overhead) @ 5 days p/week</t>
  </si>
  <si>
    <t>Project Expenses</t>
  </si>
  <si>
    <t>Hourly rate needed for just Biz Overhead</t>
  </si>
  <si>
    <t>Hourly rate needed for Biz Overhead + Project Expenses</t>
  </si>
  <si>
    <t>1) Basic Living Expenses</t>
  </si>
  <si>
    <r>
      <rPr>
        <b/>
        <sz val="11"/>
        <color theme="1"/>
        <rFont val="Calibri"/>
        <family val="2"/>
        <scheme val="minor"/>
      </rPr>
      <t>Notes on Income Tax and Sales Tax:</t>
    </r>
    <r>
      <rPr>
        <sz val="11"/>
        <color theme="1"/>
        <rFont val="Calibri"/>
        <family val="2"/>
        <scheme val="minor"/>
      </rPr>
      <t xml:space="preserve"> In this worksheet, sales tax is calculated on 100% of the combined value of the Arts Business Overhead and Project Expenses. Income Tax is calculated on 100% of the total hourly rate. This worksheet does not account for deductions or non-taxable sales which are calculated base on gross sales or gross income at certain times of the year.</t>
    </r>
  </si>
  <si>
    <t>Total Daily Rate (Basic + Art Biz Overhead) @ 8 hrs. p/day</t>
  </si>
  <si>
    <t>Total Monthly Rate (Basic + Art Biz Overhead) @ Hours Paid p/mo.</t>
  </si>
  <si>
    <t xml:space="preserve">* Total Cost p/hr. including project expenses *    </t>
  </si>
  <si>
    <t>p/object</t>
  </si>
  <si>
    <t>p/lb.</t>
  </si>
  <si>
    <t>p/page</t>
  </si>
  <si>
    <r>
      <t>1</t>
    </r>
    <r>
      <rPr>
        <sz val="11"/>
        <color theme="0"/>
        <rFont val="Calibri"/>
        <family val="2"/>
        <scheme val="minor"/>
      </rPr>
      <t>..</t>
    </r>
  </si>
  <si>
    <r>
      <t>2</t>
    </r>
    <r>
      <rPr>
        <sz val="11"/>
        <color theme="0"/>
        <rFont val="Calibri"/>
        <family val="2"/>
        <scheme val="minor"/>
      </rPr>
      <t>..</t>
    </r>
  </si>
  <si>
    <r>
      <t>3</t>
    </r>
    <r>
      <rPr>
        <sz val="11"/>
        <color theme="0"/>
        <rFont val="Calibri"/>
        <family val="2"/>
        <scheme val="minor"/>
      </rPr>
      <t>..</t>
    </r>
  </si>
  <si>
    <r>
      <t>4</t>
    </r>
    <r>
      <rPr>
        <sz val="11"/>
        <color theme="0"/>
        <rFont val="Calibri"/>
        <family val="2"/>
        <scheme val="minor"/>
      </rPr>
      <t>..</t>
    </r>
  </si>
  <si>
    <r>
      <t>5</t>
    </r>
    <r>
      <rPr>
        <sz val="11"/>
        <color theme="0"/>
        <rFont val="Calibri"/>
        <family val="2"/>
        <scheme val="minor"/>
      </rPr>
      <t>..</t>
    </r>
  </si>
  <si>
    <r>
      <t>6</t>
    </r>
    <r>
      <rPr>
        <sz val="11"/>
        <color theme="0"/>
        <rFont val="Calibri"/>
        <family val="2"/>
        <scheme val="minor"/>
      </rPr>
      <t>..</t>
    </r>
  </si>
  <si>
    <r>
      <t>7</t>
    </r>
    <r>
      <rPr>
        <sz val="11"/>
        <color theme="0"/>
        <rFont val="Calibri"/>
        <family val="2"/>
        <scheme val="minor"/>
      </rPr>
      <t>..</t>
    </r>
  </si>
  <si>
    <r>
      <t>8</t>
    </r>
    <r>
      <rPr>
        <sz val="11"/>
        <color theme="0"/>
        <rFont val="Calibri"/>
        <family val="2"/>
        <scheme val="minor"/>
      </rPr>
      <t>..</t>
    </r>
  </si>
  <si>
    <r>
      <t>9</t>
    </r>
    <r>
      <rPr>
        <sz val="11"/>
        <color theme="0"/>
        <rFont val="Calibri"/>
        <family val="2"/>
        <scheme val="minor"/>
      </rPr>
      <t>..</t>
    </r>
  </si>
  <si>
    <r>
      <t>10</t>
    </r>
    <r>
      <rPr>
        <sz val="11"/>
        <color theme="0"/>
        <rFont val="Calibri"/>
        <family val="2"/>
        <scheme val="minor"/>
      </rPr>
      <t>..</t>
    </r>
  </si>
  <si>
    <r>
      <t>11</t>
    </r>
    <r>
      <rPr>
        <sz val="11"/>
        <color theme="0"/>
        <rFont val="Calibri"/>
        <family val="2"/>
        <scheme val="minor"/>
      </rPr>
      <t>..</t>
    </r>
  </si>
  <si>
    <r>
      <t>12</t>
    </r>
    <r>
      <rPr>
        <sz val="11"/>
        <color theme="0"/>
        <rFont val="Calibri"/>
        <family val="2"/>
        <scheme val="minor"/>
      </rPr>
      <t>..</t>
    </r>
  </si>
  <si>
    <r>
      <t>15</t>
    </r>
    <r>
      <rPr>
        <sz val="11"/>
        <color theme="0"/>
        <rFont val="Calibri"/>
        <family val="2"/>
        <scheme val="minor"/>
      </rPr>
      <t>..</t>
    </r>
  </si>
  <si>
    <t>Combined Basic Living, Arts Business Overhead and Project Expenses</t>
  </si>
  <si>
    <r>
      <t>21</t>
    </r>
    <r>
      <rPr>
        <sz val="11"/>
        <color theme="0"/>
        <rFont val="Calibri"/>
        <family val="2"/>
        <scheme val="minor"/>
      </rPr>
      <t>..</t>
    </r>
  </si>
  <si>
    <r>
      <t>22</t>
    </r>
    <r>
      <rPr>
        <sz val="11"/>
        <color theme="0"/>
        <rFont val="Calibri"/>
        <family val="2"/>
        <scheme val="minor"/>
      </rPr>
      <t>..</t>
    </r>
  </si>
  <si>
    <r>
      <t>23</t>
    </r>
    <r>
      <rPr>
        <sz val="11"/>
        <color theme="0"/>
        <rFont val="Calibri"/>
        <family val="2"/>
        <scheme val="minor"/>
      </rPr>
      <t>..</t>
    </r>
  </si>
  <si>
    <r>
      <t>24</t>
    </r>
    <r>
      <rPr>
        <sz val="11"/>
        <color theme="0"/>
        <rFont val="Calibri"/>
        <family val="2"/>
        <scheme val="minor"/>
      </rPr>
      <t>..</t>
    </r>
  </si>
  <si>
    <r>
      <t>25</t>
    </r>
    <r>
      <rPr>
        <sz val="11"/>
        <color theme="0"/>
        <rFont val="Calibri"/>
        <family val="2"/>
        <scheme val="minor"/>
      </rPr>
      <t>..</t>
    </r>
  </si>
  <si>
    <t>Basic Living + Arts Business Overhead + Arts Project Budgeting Worksheet to establish hourly, daily, monthly and annual rates + misc. costs p/units.</t>
  </si>
  <si>
    <r>
      <rPr>
        <i/>
        <sz val="11"/>
        <color theme="1"/>
        <rFont val="Calibri"/>
        <family val="2"/>
        <scheme val="minor"/>
      </rPr>
      <t>Created by Sherri Brueggemann for MyHrlyRt.art</t>
    </r>
    <r>
      <rPr>
        <i/>
        <sz val="10"/>
        <color theme="1"/>
        <rFont val="Calibri"/>
        <family val="2"/>
        <scheme val="minor"/>
      </rPr>
      <t xml:space="preserve">   </t>
    </r>
    <r>
      <rPr>
        <i/>
        <sz val="8"/>
        <color theme="1"/>
        <rFont val="Calibri"/>
        <family val="2"/>
        <scheme val="minor"/>
      </rPr>
      <t>Last edited June 1, 2026</t>
    </r>
  </si>
  <si>
    <t>My Workshop Notes:</t>
  </si>
  <si>
    <r>
      <t xml:space="preserve">           86 hrs. = 1/2 time                                </t>
    </r>
    <r>
      <rPr>
        <sz val="9"/>
        <color theme="3" tint="-0.249977111117893"/>
        <rFont val="Calibri"/>
        <family val="2"/>
      </rPr>
      <t xml:space="preserve">←    </t>
    </r>
    <r>
      <rPr>
        <sz val="9"/>
        <color theme="3" tint="-0.249977111117893"/>
        <rFont val="Calibri"/>
        <family val="2"/>
        <scheme val="minor"/>
      </rPr>
      <t xml:space="preserve">166 hrs. = 3/4 time                                                                                          </t>
    </r>
    <r>
      <rPr>
        <sz val="9"/>
        <color rgb="FFFFE7FF"/>
        <rFont val="Calibri"/>
        <family val="2"/>
        <scheme val="minor"/>
      </rPr>
      <t>ooo</t>
    </r>
    <r>
      <rPr>
        <sz val="9"/>
        <color theme="3" tint="-0.249977111117893"/>
        <rFont val="Calibri"/>
        <family val="2"/>
        <scheme val="minor"/>
      </rPr>
      <t xml:space="preserve">173 hrs. = full time                 </t>
    </r>
  </si>
  <si>
    <r>
      <t xml:space="preserve">100%, </t>
    </r>
    <r>
      <rPr>
        <sz val="8"/>
        <color rgb="FFFF00FF"/>
        <rFont val="Calibri"/>
        <family val="2"/>
        <scheme val="minor"/>
      </rPr>
      <t>LLC</t>
    </r>
  </si>
  <si>
    <r>
      <rPr>
        <sz val="11"/>
        <color rgb="FFFF00FF"/>
        <rFont val="Calibri"/>
        <family val="2"/>
      </rPr>
      <t>←</t>
    </r>
    <r>
      <rPr>
        <sz val="11"/>
        <color rgb="FFFF00FF"/>
        <rFont val="Calibri"/>
        <family val="2"/>
        <scheme val="minor"/>
      </rPr>
      <t>Your Tax Rate</t>
    </r>
  </si>
  <si>
    <r>
      <rPr>
        <b/>
        <sz val="11"/>
        <color rgb="FFFF00FF"/>
        <rFont val="Calibri"/>
        <family val="2"/>
        <scheme val="minor"/>
      </rPr>
      <t>Notes on Income Tax and Sales Tax:</t>
    </r>
    <r>
      <rPr>
        <sz val="11"/>
        <color rgb="FFFF00FF"/>
        <rFont val="Calibri"/>
        <family val="2"/>
        <scheme val="minor"/>
      </rPr>
      <t xml:space="preserve"> In this worksheet, sales tax is calculated on 100% of the combined value of the Arts Business Overhead and Project Expenses. Income Tax is calculated on 100% of the total hourly rate. This worksheet does not account for deductions or non-taxable sales which are calculated base on gross sales or gross income at certain times of the year.</t>
    </r>
  </si>
  <si>
    <r>
      <rPr>
        <sz val="11"/>
        <color rgb="FFFF00FF"/>
        <rFont val="Calibri"/>
        <family val="2"/>
        <scheme val="minor"/>
      </rPr>
      <t>1</t>
    </r>
    <r>
      <rPr>
        <sz val="11"/>
        <color theme="0"/>
        <rFont val="Calibri"/>
        <family val="2"/>
        <scheme val="minor"/>
      </rPr>
      <t>..</t>
    </r>
  </si>
  <si>
    <r>
      <rPr>
        <sz val="11"/>
        <color rgb="FFFF00FF"/>
        <rFont val="Calibri"/>
        <family val="2"/>
        <scheme val="minor"/>
      </rPr>
      <t>2</t>
    </r>
    <r>
      <rPr>
        <sz val="11"/>
        <color theme="0"/>
        <rFont val="Calibri"/>
        <family val="2"/>
        <scheme val="minor"/>
      </rPr>
      <t>..</t>
    </r>
  </si>
  <si>
    <r>
      <rPr>
        <sz val="11"/>
        <color rgb="FFFF00FF"/>
        <rFont val="Calibri"/>
        <family val="2"/>
        <scheme val="minor"/>
      </rPr>
      <t>3</t>
    </r>
    <r>
      <rPr>
        <sz val="11"/>
        <color theme="0"/>
        <rFont val="Calibri"/>
        <family val="2"/>
        <scheme val="minor"/>
      </rPr>
      <t>..</t>
    </r>
  </si>
  <si>
    <r>
      <rPr>
        <sz val="11"/>
        <color rgb="FFFF00FF"/>
        <rFont val="Calibri"/>
        <family val="2"/>
        <scheme val="minor"/>
      </rPr>
      <t>4</t>
    </r>
    <r>
      <rPr>
        <sz val="11"/>
        <color theme="0"/>
        <rFont val="Calibri"/>
        <family val="2"/>
        <scheme val="minor"/>
      </rPr>
      <t>..</t>
    </r>
  </si>
  <si>
    <r>
      <rPr>
        <sz val="11"/>
        <color rgb="FFFF00FF"/>
        <rFont val="Calibri"/>
        <family val="2"/>
        <scheme val="minor"/>
      </rPr>
      <t>5</t>
    </r>
    <r>
      <rPr>
        <sz val="11"/>
        <color theme="0"/>
        <rFont val="Calibri"/>
        <family val="2"/>
        <scheme val="minor"/>
      </rPr>
      <t>..</t>
    </r>
  </si>
  <si>
    <r>
      <rPr>
        <sz val="11"/>
        <color rgb="FFFF00FF"/>
        <rFont val="Calibri"/>
        <family val="2"/>
        <scheme val="minor"/>
      </rPr>
      <t>6</t>
    </r>
    <r>
      <rPr>
        <sz val="11"/>
        <color theme="0"/>
        <rFont val="Calibri"/>
        <family val="2"/>
        <scheme val="minor"/>
      </rPr>
      <t>..</t>
    </r>
  </si>
  <si>
    <r>
      <rPr>
        <sz val="11"/>
        <color rgb="FFFF00FF"/>
        <rFont val="Calibri"/>
        <family val="2"/>
        <scheme val="minor"/>
      </rPr>
      <t>7</t>
    </r>
    <r>
      <rPr>
        <sz val="11"/>
        <color theme="0"/>
        <rFont val="Calibri"/>
        <family val="2"/>
        <scheme val="minor"/>
      </rPr>
      <t>..</t>
    </r>
  </si>
  <si>
    <r>
      <rPr>
        <sz val="11"/>
        <color rgb="FFFF00FF"/>
        <rFont val="Calibri"/>
        <family val="2"/>
        <scheme val="minor"/>
      </rPr>
      <t>8</t>
    </r>
    <r>
      <rPr>
        <sz val="11"/>
        <color theme="0"/>
        <rFont val="Calibri"/>
        <family val="2"/>
        <scheme val="minor"/>
      </rPr>
      <t>..</t>
    </r>
  </si>
  <si>
    <r>
      <rPr>
        <sz val="11"/>
        <color rgb="FFFF00FF"/>
        <rFont val="Calibri"/>
        <family val="2"/>
        <scheme val="minor"/>
      </rPr>
      <t>9</t>
    </r>
    <r>
      <rPr>
        <sz val="11"/>
        <color theme="0"/>
        <rFont val="Calibri"/>
        <family val="2"/>
        <scheme val="minor"/>
      </rPr>
      <t>..</t>
    </r>
  </si>
  <si>
    <r>
      <rPr>
        <sz val="11"/>
        <color rgb="FFFF00FF"/>
        <rFont val="Calibri"/>
        <family val="2"/>
        <scheme val="minor"/>
      </rPr>
      <t>10</t>
    </r>
    <r>
      <rPr>
        <sz val="11"/>
        <color theme="0"/>
        <rFont val="Calibri"/>
        <family val="2"/>
        <scheme val="minor"/>
      </rPr>
      <t>..</t>
    </r>
  </si>
  <si>
    <r>
      <rPr>
        <sz val="11"/>
        <color rgb="FFFF00FF"/>
        <rFont val="Calibri"/>
        <family val="2"/>
        <scheme val="minor"/>
      </rPr>
      <t>11</t>
    </r>
    <r>
      <rPr>
        <sz val="11"/>
        <color theme="0"/>
        <rFont val="Calibri"/>
        <family val="2"/>
        <scheme val="minor"/>
      </rPr>
      <t>..</t>
    </r>
  </si>
  <si>
    <r>
      <rPr>
        <sz val="11"/>
        <color rgb="FFFF00FF"/>
        <rFont val="Calibri"/>
        <family val="2"/>
        <scheme val="minor"/>
      </rPr>
      <t>15</t>
    </r>
    <r>
      <rPr>
        <sz val="11"/>
        <color theme="0"/>
        <rFont val="Calibri"/>
        <family val="2"/>
        <scheme val="minor"/>
      </rPr>
      <t>..</t>
    </r>
  </si>
  <si>
    <r>
      <rPr>
        <b/>
        <sz val="14"/>
        <color rgb="FFFF00FF"/>
        <rFont val="Calibri"/>
        <family val="2"/>
        <scheme val="minor"/>
      </rPr>
      <t>1)</t>
    </r>
    <r>
      <rPr>
        <b/>
        <sz val="14"/>
        <color theme="3" tint="-0.499984740745262"/>
        <rFont val="Calibri"/>
        <family val="2"/>
        <scheme val="minor"/>
      </rPr>
      <t xml:space="preserve"> Basic Living Expenses</t>
    </r>
  </si>
  <si>
    <r>
      <rPr>
        <b/>
        <sz val="14"/>
        <color rgb="FFFF00FF"/>
        <rFont val="Calibri"/>
        <family val="2"/>
        <scheme val="minor"/>
      </rPr>
      <t>2)</t>
    </r>
    <r>
      <rPr>
        <b/>
        <sz val="14"/>
        <color theme="3" tint="-0.249977111117893"/>
        <rFont val="Calibri"/>
        <family val="2"/>
        <scheme val="minor"/>
      </rPr>
      <t xml:space="preserve"> Artist Business Overhead</t>
    </r>
  </si>
  <si>
    <r>
      <rPr>
        <b/>
        <sz val="14"/>
        <color rgb="FFFF00FF"/>
        <rFont val="Calibri"/>
        <family val="2"/>
        <scheme val="minor"/>
      </rPr>
      <t>3)</t>
    </r>
    <r>
      <rPr>
        <b/>
        <sz val="14"/>
        <color theme="1"/>
        <rFont val="Calibri"/>
        <family val="2"/>
        <scheme val="minor"/>
      </rPr>
      <t xml:space="preserve"> Project Expenses</t>
    </r>
  </si>
  <si>
    <r>
      <rPr>
        <i/>
        <sz val="11"/>
        <color theme="3" tint="-0.249977111117893"/>
        <rFont val="Calibri"/>
        <family val="2"/>
        <scheme val="minor"/>
      </rPr>
      <t>Created by Sherri Brueggemann for MyHrlyRt.art</t>
    </r>
    <r>
      <rPr>
        <i/>
        <sz val="10"/>
        <color theme="3" tint="-0.249977111117893"/>
        <rFont val="Calibri"/>
        <family val="2"/>
        <scheme val="minor"/>
      </rPr>
      <t xml:space="preserve">   </t>
    </r>
    <r>
      <rPr>
        <i/>
        <sz val="8"/>
        <color rgb="FFFF66FF"/>
        <rFont val="Calibri"/>
        <family val="2"/>
        <scheme val="minor"/>
      </rPr>
      <t>Last edited June 2026</t>
    </r>
  </si>
  <si>
    <t>Q1</t>
  </si>
  <si>
    <t>Q2</t>
  </si>
  <si>
    <t>Q3</t>
  </si>
  <si>
    <t>Q4</t>
  </si>
  <si>
    <t>Q5</t>
  </si>
  <si>
    <t>My Workshop Notes: (type questions for your coaching session here)</t>
  </si>
  <si>
    <r>
      <rPr>
        <b/>
        <sz val="9"/>
        <color rgb="FF0000FF"/>
        <rFont val="Arial"/>
        <family val="2"/>
      </rPr>
      <t>↓</t>
    </r>
    <r>
      <rPr>
        <sz val="8.1"/>
        <color rgb="FF0000FF"/>
        <rFont val="Calibri"/>
        <family val="2"/>
      </rPr>
      <t xml:space="preserve"> </t>
    </r>
    <r>
      <rPr>
        <sz val="9"/>
        <color rgb="FF0000FF"/>
        <rFont val="Calibri"/>
        <family val="2"/>
        <scheme val="minor"/>
      </rPr>
      <t xml:space="preserve">Use these Row / Column labels for instructions.  </t>
    </r>
    <r>
      <rPr>
        <b/>
        <sz val="9"/>
        <color rgb="FF0000FF"/>
        <rFont val="Calibri"/>
        <family val="2"/>
      </rPr>
      <t>→</t>
    </r>
  </si>
  <si>
    <t>Other Income</t>
  </si>
  <si>
    <r>
      <rPr>
        <b/>
        <sz val="11"/>
        <color theme="4" tint="-0.499984740745262"/>
        <rFont val="Calibri"/>
        <family val="2"/>
        <scheme val="minor"/>
      </rPr>
      <t xml:space="preserve">Instructions: </t>
    </r>
    <r>
      <rPr>
        <sz val="11"/>
        <color theme="4" tint="-0.499984740745262"/>
        <rFont val="Calibri"/>
        <family val="2"/>
        <scheme val="minor"/>
      </rPr>
      <t xml:space="preserve">In the  actual worksheet, enter numbers only in the white fields - everything in dark fields will calculate automatically.   Start by entering in your monthly basic living expenses in Column A Row 1-10. Enter in a percentage of your overall monthly expenses that you want to collect for savings in field B11. Experiment with how many hours p/month you want to work in Field A13. Enter in your federal income tax rate in Field B15. Enter Other monthly Income in C18. Enter in your monthly Arts Business Expenses in Column D Row 1-11. Enter in your NM GRT rate in Field D15. Enter in your project costs in Columns F &amp; G Rows 1-11. In the Cost p/unit module, enter in how much time it takes to make your art, edition, series, etc.in Row 26. Then enter the number of objects you will make in Row 31 under the most relevant category in Columns AA-II. For projects that don't have traditional material costs, use Field FF29 or II29 to enter in your own materials or project costs. Do not change timeframes in Row 27; use decimal number if less than full day, week or month (i.e. .5 days, .75 weeks, .25 months).  </t>
    </r>
  </si>
  <si>
    <r>
      <rPr>
        <b/>
        <sz val="11"/>
        <color theme="1"/>
        <rFont val="Calibri"/>
        <family val="2"/>
        <scheme val="minor"/>
      </rPr>
      <t xml:space="preserve">Instructions: </t>
    </r>
    <r>
      <rPr>
        <sz val="11"/>
        <color theme="1"/>
        <rFont val="Calibri"/>
        <family val="2"/>
        <scheme val="minor"/>
      </rPr>
      <t xml:space="preserve">In the  actual worksheet, enter numbers only in the white fields - everything in dark fields will calculate automatically.   Start by entering in your monthly basic living expenses in Column A Row 1-10. Enter in a percentage of your overall monthly expenses that you want to collect for savings in field B11. Experiment with how many hours p/month you want to work in Field A13. Enter in your federal income tax rate in Field B15. Enter in Other monthly Income in C18. Enter in your monthly Arts Business Expenses in Column D Row 1-11. Enter in your NM GRT rate in Field D15. Enter in your project costs in Columns F &amp; G Rows 1-11. In the Cost p/unit module, enter in how much time it takes to make your art, edition, series, etc.in Row 26. Then enter the number of objects you will make in Row 31 under the most relevant category in Columns AA-II. For projects that don't have traditional material costs, use Field FF29 or II29 to enter in your own materials or project costs. Do not change timeframes in Row 27; use decimal number if less than full day, week or month (i.e. .5 days, .75 weeks, .25 months).  </t>
    </r>
  </si>
  <si>
    <t xml:space="preserve">Start by entering in your monthly basic living expenses in labeled Column A Row 1-10. </t>
  </si>
  <si>
    <t xml:space="preserve">Enter in a percentage of your overall monthly expenses that you want to collect for savings in labeled field B11. </t>
  </si>
  <si>
    <t xml:space="preserve">Enter in your federal income tax rate in labeled Field B15. </t>
  </si>
  <si>
    <t xml:space="preserve">Enter in your monthly Arts Business Expenses in labeled Column D Row 1-11. </t>
  </si>
  <si>
    <t xml:space="preserve">Enter in your NM GRT rate in labeled Field D15. </t>
  </si>
  <si>
    <t xml:space="preserve">Enter in your project costs in labeled Columns F &amp; G Rows 1-11. </t>
  </si>
  <si>
    <t xml:space="preserve">In the Cost p/unit module, enter in how much time it takes to make your art, edition, series, etc.in Row 26. </t>
  </si>
  <si>
    <t xml:space="preserve">Then enter the number of objects you will make in labeled Row 31 under the most relevant category in labeled Columns AA-II. </t>
  </si>
  <si>
    <t xml:space="preserve">For projects that don't have traditional material costs, use labeled Field FF29 or II29 to enter in your own materials or project costs. </t>
  </si>
  <si>
    <t xml:space="preserve">Do not change timeframes in labeled Row 27; use decimal number if less than full day, week or month (i.e. .5 days, .75 weeks, .25 months).  </t>
  </si>
  <si>
    <t xml:space="preserve">In this modifiable worksheet, enter your numbers only in the white fields with pink column labels - everything in dark fields will calculate automatically.   </t>
  </si>
  <si>
    <t>INSTRUCTIONS:</t>
  </si>
  <si>
    <r>
      <rPr>
        <i/>
        <sz val="16"/>
        <color rgb="FFFF00FF"/>
        <rFont val="Calibri"/>
        <family val="2"/>
        <scheme val="minor"/>
      </rPr>
      <t>Use Instructions Tab, or instructions under Labeled Column D.</t>
    </r>
    <r>
      <rPr>
        <i/>
        <sz val="11"/>
        <color theme="3" tint="-0.249977111117893"/>
        <rFont val="Calibri"/>
        <family val="2"/>
        <scheme val="minor"/>
      </rPr>
      <t xml:space="preserve"> Created by Sherri Brueggemann for MyHrlyRt.art</t>
    </r>
    <r>
      <rPr>
        <i/>
        <sz val="10"/>
        <color theme="3" tint="-0.249977111117893"/>
        <rFont val="Calibri"/>
        <family val="2"/>
        <scheme val="minor"/>
      </rPr>
      <t xml:space="preserve">   </t>
    </r>
    <r>
      <rPr>
        <i/>
        <sz val="8"/>
        <color rgb="FFFF66FF"/>
        <rFont val="Calibri"/>
        <family val="2"/>
        <scheme val="minor"/>
      </rPr>
      <t>Last edited June 2026</t>
    </r>
  </si>
  <si>
    <t xml:space="preserve">Experiment with how many hours p/month you want to work in labeled Field A13. </t>
  </si>
  <si>
    <r>
      <t xml:space="preserve">Welcome to </t>
    </r>
    <r>
      <rPr>
        <b/>
        <sz val="16"/>
        <color theme="4" tint="-0.249977111117893"/>
        <rFont val="Calibri"/>
        <family val="2"/>
        <scheme val="minor"/>
      </rPr>
      <t>My</t>
    </r>
    <r>
      <rPr>
        <b/>
        <sz val="16"/>
        <color rgb="FFFF00FF"/>
        <rFont val="Calibri"/>
        <family val="2"/>
        <scheme val="minor"/>
      </rPr>
      <t>Hrly</t>
    </r>
    <r>
      <rPr>
        <b/>
        <sz val="16"/>
        <color theme="7" tint="-0.499984740745262"/>
        <rFont val="Calibri"/>
        <family val="2"/>
        <scheme val="minor"/>
      </rPr>
      <t>Rt</t>
    </r>
    <r>
      <rPr>
        <b/>
        <sz val="16"/>
        <color theme="1"/>
        <rFont val="Calibri"/>
        <family val="2"/>
        <scheme val="minor"/>
      </rPr>
      <t>.art</t>
    </r>
  </si>
  <si>
    <t>To fully utilize this spreadsheet you will want to use as much as YOUR REAL DATA as possible, however, just entering in new numbers in the editable fields will give you immediate insights.</t>
  </si>
  <si>
    <t xml:space="preserve">Any Additional Project Costs    </t>
  </si>
  <si>
    <r>
      <t xml:space="preserve">Instructions: In this modifiable worksheet, </t>
    </r>
    <r>
      <rPr>
        <b/>
        <sz val="11"/>
        <color rgb="FFFF00FF"/>
        <rFont val="Calibri"/>
        <family val="2"/>
        <scheme val="minor"/>
      </rPr>
      <t>enter your numbers only in the white fields with pink column labels</t>
    </r>
    <r>
      <rPr>
        <b/>
        <sz val="11"/>
        <color theme="4" tint="-0.499984740745262"/>
        <rFont val="Calibri"/>
        <family val="2"/>
        <scheme val="minor"/>
      </rPr>
      <t xml:space="preserve"> - everything in dark fields will calculate automatically.   Start by entering in your monthly basic living expenses in labeled Column A Row 1-10. Enter in a percentage of your overall monthly expenses that you want to collect for savings in labeled field B11. Experiment with how many hours p/month you want to work in labeled Field A13. Enter in your federal income tax rate in labeled Field B15. Enter in your monthly Arts Business Expenses in labeled Column D Row 1-11. Enter in your NM GRT rate in labeled Field D15. Enter in your project costs in labeled Columns F &amp; G Rows 1-11. In the Cost p/unit module, enter in how much time it takes to make your art, edition, series, etc.in Row 26. Then enter the number of objects you will make in labeled Row 31 under the most relevant category in labeled Columns AA-II. Enter in any unexpected project costs in labeled Row 29AA - II. Do not change timeframes in labeled Row 27, but use decimal number if less than full day, week or month (i.e. .5 days, .75 weeks, .25 months).  </t>
    </r>
  </si>
  <si>
    <r>
      <t xml:space="preserve">           86 hrs. = 1/2 time                                      </t>
    </r>
    <r>
      <rPr>
        <sz val="9"/>
        <color theme="3" tint="-0.249977111117893"/>
        <rFont val="Calibri"/>
        <family val="2"/>
      </rPr>
      <t xml:space="preserve">←    </t>
    </r>
    <r>
      <rPr>
        <sz val="9"/>
        <color theme="3" tint="-0.249977111117893"/>
        <rFont val="Calibri"/>
        <family val="2"/>
        <scheme val="minor"/>
      </rPr>
      <t xml:space="preserve">166 hrs. = 3/4 time                                                                                          </t>
    </r>
    <r>
      <rPr>
        <sz val="9"/>
        <color rgb="FFFFE7FF"/>
        <rFont val="Calibri"/>
        <family val="2"/>
        <scheme val="minor"/>
      </rPr>
      <t>ooo</t>
    </r>
    <r>
      <rPr>
        <sz val="9"/>
        <color theme="3" tint="-0.249977111117893"/>
        <rFont val="Calibri"/>
        <family val="2"/>
        <scheme val="minor"/>
      </rPr>
      <t xml:space="preserve">173 hrs. = full time                 </t>
    </r>
  </si>
  <si>
    <t>Total Hourly Rate (Basic + Art Biz Overhead + Project Cost)</t>
  </si>
  <si>
    <t>Total Weekly Rate (Basic + Art Biz Overhead + Project Cost) @ 5 days p/week</t>
  </si>
  <si>
    <t>Total Daily Rate (Basic + Art Biz Overhead + Project Cost) @ 8 hrs. p/day</t>
  </si>
  <si>
    <t>Total Monthly Rate (Basic + Art Biz OH + Project Cost) @ Hours Paid p/mo.</t>
  </si>
  <si>
    <t>Annual Total Income Needed (Basic + Art Bix Overhead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</si>
</sst>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72">
    <font>
      <sz val="11"/>
      <color theme="1"/>
      <name val="Calibri"/>
      <family val="2"/>
      <scheme val="minor"/>
    </font>
    <font>
      <b/>
      <sz val="11"/>
      <color theme="1"/>
      <name val="Calibri"/>
      <family val="2"/>
      <scheme val="minor"/>
    </font>
    <font>
      <sz val="11"/>
      <color rgb="FF0000FF"/>
      <name val="Calibri"/>
      <family val="2"/>
      <scheme val="minor"/>
    </font>
    <font>
      <b/>
      <sz val="11"/>
      <name val="Calibri"/>
      <family val="2"/>
      <scheme val="minor"/>
    </font>
    <font>
      <sz val="20"/>
      <color theme="1"/>
      <name val="Calibri"/>
      <family val="2"/>
      <scheme val="minor"/>
    </font>
    <font>
      <b/>
      <sz val="14"/>
      <color theme="1"/>
      <name val="Calibri"/>
      <family val="2"/>
      <scheme val="minor"/>
    </font>
    <font>
      <sz val="11"/>
      <color rgb="FFC00000"/>
      <name val="Calibri"/>
      <family val="2"/>
      <scheme val="minor"/>
    </font>
    <font>
      <sz val="11"/>
      <name val="Calibri"/>
      <family val="2"/>
      <scheme val="minor"/>
    </font>
    <font>
      <sz val="11"/>
      <color theme="1"/>
      <name val="Calibri"/>
      <family val="2"/>
    </font>
    <font>
      <sz val="9"/>
      <color theme="1"/>
      <name val="Calibri"/>
      <family val="2"/>
      <scheme val="minor"/>
    </font>
    <font>
      <sz val="11"/>
      <color theme="0"/>
      <name val="Calibri"/>
      <family val="2"/>
      <scheme val="minor"/>
    </font>
    <font>
      <b/>
      <sz val="11"/>
      <color theme="0"/>
      <name val="Calibri"/>
      <family val="2"/>
      <scheme val="minor"/>
    </font>
    <font>
      <sz val="11"/>
      <color rgb="FFFF0000"/>
      <name val="Calibri"/>
      <family val="2"/>
      <scheme val="minor"/>
    </font>
    <font>
      <sz val="11"/>
      <color theme="0" tint="-0.249977111117893"/>
      <name val="Calibri"/>
      <family val="2"/>
      <scheme val="minor"/>
    </font>
    <font>
      <sz val="11"/>
      <color theme="0" tint="-0.34998626667073579"/>
      <name val="Calibri"/>
      <family val="2"/>
      <scheme val="minor"/>
    </font>
    <font>
      <b/>
      <sz val="11"/>
      <color theme="0" tint="-0.249977111117893"/>
      <name val="Calibri"/>
      <family val="2"/>
      <scheme val="minor"/>
    </font>
    <font>
      <sz val="8"/>
      <color theme="1"/>
      <name val="Calibri"/>
      <family val="2"/>
      <scheme val="minor"/>
    </font>
    <font>
      <sz val="9"/>
      <color theme="1"/>
      <name val="Calibri"/>
      <family val="2"/>
    </font>
    <font>
      <sz val="9"/>
      <color theme="0" tint="-0.14999847407452621"/>
      <name val="Calibri"/>
      <family val="2"/>
      <scheme val="minor"/>
    </font>
    <font>
      <b/>
      <sz val="12"/>
      <color theme="1"/>
      <name val="Calibri"/>
      <family val="2"/>
      <scheme val="minor"/>
    </font>
    <font>
      <sz val="11"/>
      <color theme="1" tint="0.249977111117893"/>
      <name val="Calibri"/>
      <family val="2"/>
      <scheme val="minor"/>
    </font>
    <font>
      <sz val="11"/>
      <color theme="0" tint="-0.499984740745262"/>
      <name val="Calibri"/>
      <family val="2"/>
      <scheme val="minor"/>
    </font>
    <font>
      <i/>
      <sz val="20"/>
      <color theme="1"/>
      <name val="Calibri"/>
      <family val="2"/>
      <scheme val="minor"/>
    </font>
    <font>
      <i/>
      <sz val="11"/>
      <color theme="1"/>
      <name val="Calibri"/>
      <family val="2"/>
      <scheme val="minor"/>
    </font>
    <font>
      <i/>
      <sz val="10"/>
      <color theme="1"/>
      <name val="Calibri"/>
      <family val="2"/>
      <scheme val="minor"/>
    </font>
    <font>
      <i/>
      <sz val="8"/>
      <color theme="1"/>
      <name val="Calibri"/>
      <family val="2"/>
      <scheme val="minor"/>
    </font>
    <font>
      <b/>
      <sz val="14"/>
      <color theme="3" tint="-0.499984740745262"/>
      <name val="Calibri"/>
      <family val="2"/>
      <scheme val="minor"/>
    </font>
    <font>
      <sz val="11"/>
      <color theme="3" tint="-0.499984740745262"/>
      <name val="Calibri"/>
      <family val="2"/>
      <scheme val="minor"/>
    </font>
    <font>
      <b/>
      <sz val="11"/>
      <color theme="3" tint="-0.499984740745262"/>
      <name val="Calibri"/>
      <family val="2"/>
      <scheme val="minor"/>
    </font>
    <font>
      <i/>
      <sz val="20"/>
      <color theme="3" tint="-0.249977111117893"/>
      <name val="Calibri"/>
      <family val="2"/>
      <scheme val="minor"/>
    </font>
    <font>
      <i/>
      <sz val="10"/>
      <color theme="3" tint="-0.249977111117893"/>
      <name val="Calibri"/>
      <family val="2"/>
      <scheme val="minor"/>
    </font>
    <font>
      <i/>
      <sz val="11"/>
      <color theme="3" tint="-0.249977111117893"/>
      <name val="Calibri"/>
      <family val="2"/>
      <scheme val="minor"/>
    </font>
    <font>
      <sz val="11"/>
      <color theme="3" tint="-0.249977111117893"/>
      <name val="Calibri"/>
      <family val="2"/>
      <scheme val="minor"/>
    </font>
    <font>
      <b/>
      <sz val="14"/>
      <color theme="3" tint="-0.249977111117893"/>
      <name val="Calibri"/>
      <family val="2"/>
      <scheme val="minor"/>
    </font>
    <font>
      <b/>
      <sz val="11"/>
      <color theme="3" tint="-0.249977111117893"/>
      <name val="Calibri"/>
      <family val="2"/>
      <scheme val="minor"/>
    </font>
    <font>
      <sz val="9"/>
      <color theme="3" tint="-0.249977111117893"/>
      <name val="Calibri"/>
      <family val="2"/>
      <scheme val="minor"/>
    </font>
    <font>
      <sz val="9"/>
      <color theme="3" tint="-0.249977111117893"/>
      <name val="Calibri"/>
      <family val="2"/>
    </font>
    <font>
      <sz val="9"/>
      <color rgb="FFFFE7FF"/>
      <name val="Calibri"/>
      <family val="2"/>
      <scheme val="minor"/>
    </font>
    <font>
      <sz val="11"/>
      <color theme="4" tint="0.39997558519241921"/>
      <name val="Calibri"/>
      <family val="2"/>
      <scheme val="minor"/>
    </font>
    <font>
      <sz val="11"/>
      <color theme="7" tint="0.79998168889431442"/>
      <name val="Calibri"/>
      <family val="2"/>
      <scheme val="minor"/>
    </font>
    <font>
      <sz val="11"/>
      <color theme="4" tint="-0.499984740745262"/>
      <name val="Calibri"/>
      <family val="2"/>
      <scheme val="minor"/>
    </font>
    <font>
      <b/>
      <sz val="11"/>
      <color theme="4" tint="-0.499984740745262"/>
      <name val="Calibri"/>
      <family val="2"/>
      <scheme val="minor"/>
    </font>
    <font>
      <b/>
      <sz val="11"/>
      <color theme="4" tint="0.59999389629810485"/>
      <name val="Calibri"/>
      <family val="2"/>
      <scheme val="minor"/>
    </font>
    <font>
      <b/>
      <sz val="12"/>
      <color rgb="FFFF00FF"/>
      <name val="Calibri"/>
      <family val="2"/>
      <scheme val="minor"/>
    </font>
    <font>
      <b/>
      <sz val="11"/>
      <color theme="7" tint="0.79998168889431442"/>
      <name val="Calibri"/>
      <family val="2"/>
      <scheme val="minor"/>
    </font>
    <font>
      <b/>
      <sz val="11"/>
      <color theme="3" tint="0.79998168889431442"/>
      <name val="Calibri"/>
      <family val="2"/>
      <scheme val="minor"/>
    </font>
    <font>
      <sz val="11"/>
      <color theme="4" tint="0.59999389629810485"/>
      <name val="Calibri"/>
      <family val="2"/>
      <scheme val="minor"/>
    </font>
    <font>
      <sz val="11"/>
      <color rgb="FFFF00FF"/>
      <name val="Calibri"/>
      <family val="2"/>
      <scheme val="minor"/>
    </font>
    <font>
      <sz val="8"/>
      <color rgb="FFFF00FF"/>
      <name val="Calibri"/>
      <family val="2"/>
      <scheme val="minor"/>
    </font>
    <font>
      <b/>
      <sz val="14"/>
      <color rgb="FFFF00FF"/>
      <name val="Calibri"/>
      <family val="2"/>
      <scheme val="minor"/>
    </font>
    <font>
      <sz val="11"/>
      <color theme="4" tint="0.79998168889431442"/>
      <name val="Calibri"/>
      <family val="2"/>
      <scheme val="minor"/>
    </font>
    <font>
      <sz val="11"/>
      <color rgb="FFFFE7FF"/>
      <name val="Calibri"/>
      <family val="2"/>
      <scheme val="minor"/>
    </font>
    <font>
      <b/>
      <sz val="11"/>
      <color rgb="FFFFE7FF"/>
      <name val="Calibri"/>
      <family val="2"/>
      <scheme val="minor"/>
    </font>
    <font>
      <sz val="11"/>
      <color rgb="FFFF00FF"/>
      <name val="Calibri"/>
      <family val="2"/>
    </font>
    <font>
      <b/>
      <sz val="11"/>
      <color rgb="FFFF00FF"/>
      <name val="Calibri"/>
      <family val="2"/>
      <scheme val="minor"/>
    </font>
    <font>
      <sz val="11"/>
      <color rgb="FFFF66FF"/>
      <name val="Calibri"/>
      <family val="2"/>
      <scheme val="minor"/>
    </font>
    <font>
      <b/>
      <sz val="12"/>
      <color theme="3" tint="-0.249977111117893"/>
      <name val="Calibri"/>
      <family val="2"/>
      <scheme val="minor"/>
    </font>
    <font>
      <i/>
      <sz val="8"/>
      <color rgb="FFFF66FF"/>
      <name val="Calibri"/>
      <family val="2"/>
      <scheme val="minor"/>
    </font>
    <font>
      <b/>
      <sz val="9"/>
      <color theme="3" tint="-0.249977111117893"/>
      <name val="Calibri"/>
      <family val="2"/>
      <scheme val="minor"/>
    </font>
    <font>
      <sz val="9"/>
      <color rgb="FF0000FF"/>
      <name val="Calibri"/>
      <family val="2"/>
      <scheme val="minor"/>
    </font>
    <font>
      <b/>
      <sz val="9"/>
      <color rgb="FF0000FF"/>
      <name val="Arial"/>
      <family val="2"/>
    </font>
    <font>
      <sz val="8.1"/>
      <color rgb="FF0000FF"/>
      <name val="Calibri"/>
      <family val="2"/>
    </font>
    <font>
      <b/>
      <sz val="9"/>
      <color rgb="FF0000FF"/>
      <name val="Calibri"/>
      <family val="2"/>
    </font>
    <font>
      <i/>
      <sz val="11"/>
      <color theme="3" tint="-0.499984740745262"/>
      <name val="Calibri"/>
      <family val="2"/>
      <scheme val="minor"/>
    </font>
    <font>
      <sz val="11"/>
      <color rgb="FF7030A0"/>
      <name val="Calibri"/>
      <family val="2"/>
      <scheme val="minor"/>
    </font>
    <font>
      <sz val="11"/>
      <color theme="1" tint="0.34998626667073579"/>
      <name val="Calibri"/>
      <family val="2"/>
      <scheme val="minor"/>
    </font>
    <font>
      <i/>
      <sz val="16"/>
      <color rgb="FFFF00FF"/>
      <name val="Calibri"/>
      <family val="2"/>
      <scheme val="minor"/>
    </font>
    <font>
      <sz val="10"/>
      <name val="Calibri"/>
      <family val="2"/>
      <scheme val="minor"/>
    </font>
    <font>
      <b/>
      <sz val="16"/>
      <color theme="1"/>
      <name val="Calibri"/>
      <family val="2"/>
      <scheme val="minor"/>
    </font>
    <font>
      <b/>
      <sz val="16"/>
      <color theme="4" tint="-0.249977111117893"/>
      <name val="Calibri"/>
      <family val="2"/>
      <scheme val="minor"/>
    </font>
    <font>
      <b/>
      <sz val="16"/>
      <color rgb="FFFF00FF"/>
      <name val="Calibri"/>
      <family val="2"/>
      <scheme val="minor"/>
    </font>
    <font>
      <b/>
      <sz val="16"/>
      <color theme="7" tint="-0.499984740745262"/>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E7FF"/>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rgb="FFFFF7FF"/>
        <bgColor indexed="64"/>
      </patternFill>
    </fill>
    <fill>
      <patternFill patternType="solid">
        <fgColor theme="3" tint="0.79998168889431442"/>
        <bgColor indexed="64"/>
      </patternFill>
    </fill>
    <fill>
      <patternFill patternType="solid">
        <fgColor theme="7" tint="0.59999389629810485"/>
        <bgColor indexed="64"/>
      </patternFill>
    </fill>
  </fills>
  <borders count="2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diagonal/>
    </border>
    <border>
      <left/>
      <right style="hair">
        <color auto="1"/>
      </right>
      <top/>
      <bottom/>
      <diagonal/>
    </border>
    <border>
      <left style="hair">
        <color auto="1"/>
      </left>
      <right/>
      <top/>
      <bottom/>
      <diagonal/>
    </border>
    <border>
      <left style="hair">
        <color indexed="64"/>
      </left>
      <right style="hair">
        <color indexed="64"/>
      </right>
      <top style="hair">
        <color indexed="64"/>
      </top>
      <bottom style="thin">
        <color indexed="64"/>
      </bottom>
      <diagonal/>
    </border>
    <border>
      <left style="thin">
        <color indexed="64"/>
      </left>
      <right/>
      <top/>
      <bottom/>
      <diagonal/>
    </border>
    <border>
      <left/>
      <right style="thin">
        <color indexed="64"/>
      </right>
      <top/>
      <bottom/>
      <diagonal/>
    </border>
    <border>
      <left/>
      <right style="hair">
        <color indexed="64"/>
      </right>
      <top/>
      <bottom style="thin">
        <color auto="1"/>
      </bottom>
      <diagonal/>
    </border>
    <border>
      <left style="hair">
        <color indexed="64"/>
      </left>
      <right/>
      <top/>
      <bottom style="thin">
        <color auto="1"/>
      </bottom>
      <diagonal/>
    </border>
    <border>
      <left/>
      <right style="hair">
        <color indexed="64"/>
      </right>
      <top style="thin">
        <color auto="1"/>
      </top>
      <bottom style="thin">
        <color auto="1"/>
      </bottom>
      <diagonal/>
    </border>
    <border>
      <left style="hair">
        <color indexed="64"/>
      </left>
      <right/>
      <top style="thin">
        <color auto="1"/>
      </top>
      <bottom style="thin">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thin">
        <color auto="1"/>
      </top>
      <bottom/>
      <diagonal/>
    </border>
  </borders>
  <cellStyleXfs count="1">
    <xf numFmtId="0" fontId="0" fillId="0" borderId="0"/>
  </cellStyleXfs>
  <cellXfs count="329">
    <xf numFmtId="0" fontId="0" fillId="0" borderId="0" xfId="0"/>
    <xf numFmtId="164" fontId="0" fillId="0" borderId="0" xfId="0" applyNumberFormat="1"/>
    <xf numFmtId="164" fontId="2" fillId="0" borderId="0" xfId="0" applyNumberFormat="1" applyFont="1"/>
    <xf numFmtId="0" fontId="2" fillId="0" borderId="0" xfId="0" applyFont="1"/>
    <xf numFmtId="0" fontId="4" fillId="0" borderId="0" xfId="0" applyFont="1"/>
    <xf numFmtId="0" fontId="0" fillId="0" borderId="0" xfId="0" applyAlignment="1">
      <alignment horizontal="center"/>
    </xf>
    <xf numFmtId="0" fontId="2" fillId="0" borderId="0" xfId="0" applyFont="1" applyAlignment="1">
      <alignment horizontal="center"/>
    </xf>
    <xf numFmtId="0" fontId="0" fillId="0" borderId="0" xfId="0" applyAlignment="1">
      <alignment horizontal="left"/>
    </xf>
    <xf numFmtId="164" fontId="1" fillId="0" borderId="0" xfId="0" applyNumberFormat="1" applyFont="1"/>
    <xf numFmtId="10" fontId="0" fillId="0" borderId="0" xfId="0" applyNumberFormat="1"/>
    <xf numFmtId="0" fontId="5" fillId="2" borderId="0" xfId="0" applyFont="1" applyFill="1"/>
    <xf numFmtId="0" fontId="0" fillId="2" borderId="0" xfId="0" applyFill="1"/>
    <xf numFmtId="0" fontId="1" fillId="2" borderId="0" xfId="0" applyFont="1" applyFill="1" applyAlignment="1">
      <alignment horizontal="center"/>
    </xf>
    <xf numFmtId="164" fontId="0" fillId="2" borderId="0" xfId="0" applyNumberFormat="1" applyFill="1"/>
    <xf numFmtId="0" fontId="0" fillId="2" borderId="1" xfId="0" applyFill="1" applyBorder="1"/>
    <xf numFmtId="0" fontId="1" fillId="2" borderId="0" xfId="0" applyFont="1" applyFill="1"/>
    <xf numFmtId="0" fontId="6" fillId="2" borderId="0" xfId="0" applyFont="1" applyFill="1"/>
    <xf numFmtId="164" fontId="10" fillId="3" borderId="1" xfId="0" applyNumberFormat="1" applyFont="1" applyFill="1" applyBorder="1"/>
    <xf numFmtId="164" fontId="10" fillId="3" borderId="4" xfId="0" applyNumberFormat="1" applyFont="1" applyFill="1" applyBorder="1"/>
    <xf numFmtId="0" fontId="3" fillId="2" borderId="0" xfId="0" applyFont="1" applyFill="1"/>
    <xf numFmtId="164" fontId="2" fillId="2" borderId="0" xfId="0" applyNumberFormat="1" applyFont="1" applyFill="1"/>
    <xf numFmtId="0" fontId="0" fillId="2" borderId="0" xfId="0" applyFill="1" applyAlignment="1">
      <alignment horizontal="center"/>
    </xf>
    <xf numFmtId="0" fontId="2" fillId="2" borderId="0" xfId="0" applyFont="1" applyFill="1"/>
    <xf numFmtId="0" fontId="6" fillId="2" borderId="0" xfId="0" applyFont="1" applyFill="1" applyAlignment="1">
      <alignment horizontal="center"/>
    </xf>
    <xf numFmtId="0" fontId="10" fillId="3" borderId="2" xfId="0" applyFont="1" applyFill="1" applyBorder="1"/>
    <xf numFmtId="10" fontId="10" fillId="3" borderId="2" xfId="0" applyNumberFormat="1" applyFont="1" applyFill="1" applyBorder="1"/>
    <xf numFmtId="9" fontId="14" fillId="3" borderId="1" xfId="0" applyNumberFormat="1" applyFont="1" applyFill="1" applyBorder="1"/>
    <xf numFmtId="0" fontId="0" fillId="2" borderId="2" xfId="0" applyFill="1" applyBorder="1" applyAlignment="1">
      <alignment horizontal="center"/>
    </xf>
    <xf numFmtId="0" fontId="9" fillId="2" borderId="2" xfId="0" applyFont="1" applyFill="1" applyBorder="1" applyAlignment="1">
      <alignment horizontal="center"/>
    </xf>
    <xf numFmtId="0" fontId="1" fillId="2" borderId="0" xfId="0" applyFont="1" applyFill="1" applyAlignment="1">
      <alignment horizontal="right"/>
    </xf>
    <xf numFmtId="0" fontId="1" fillId="2" borderId="4" xfId="0" applyFont="1" applyFill="1" applyBorder="1" applyAlignment="1">
      <alignment horizontal="center"/>
    </xf>
    <xf numFmtId="0" fontId="1" fillId="2" borderId="3" xfId="0" applyFont="1" applyFill="1" applyBorder="1"/>
    <xf numFmtId="0" fontId="1" fillId="2" borderId="5" xfId="0" applyFont="1" applyFill="1" applyBorder="1"/>
    <xf numFmtId="0" fontId="0" fillId="2" borderId="0" xfId="0" applyFill="1" applyAlignment="1">
      <alignment horizontal="right"/>
    </xf>
    <xf numFmtId="164" fontId="0" fillId="2" borderId="0" xfId="0" applyNumberFormat="1" applyFill="1" applyAlignment="1">
      <alignment horizontal="center"/>
    </xf>
    <xf numFmtId="0" fontId="5" fillId="0" borderId="6" xfId="0" applyFont="1" applyBorder="1" applyAlignment="1">
      <alignment horizontal="center"/>
    </xf>
    <xf numFmtId="0" fontId="5" fillId="0" borderId="9" xfId="0" applyFont="1" applyBorder="1" applyAlignment="1">
      <alignment horizontal="center"/>
    </xf>
    <xf numFmtId="0" fontId="4" fillId="0" borderId="10" xfId="0" applyFont="1" applyBorder="1"/>
    <xf numFmtId="0" fontId="0" fillId="0" borderId="11" xfId="0" applyBorder="1"/>
    <xf numFmtId="0" fontId="0" fillId="0" borderId="10" xfId="0" applyBorder="1"/>
    <xf numFmtId="0" fontId="0" fillId="0" borderId="9" xfId="0" applyBorder="1"/>
    <xf numFmtId="0" fontId="0" fillId="0" borderId="8" xfId="0" applyBorder="1"/>
    <xf numFmtId="0" fontId="5" fillId="0" borderId="7" xfId="0" applyFont="1" applyBorder="1" applyAlignment="1">
      <alignment horizontal="right"/>
    </xf>
    <xf numFmtId="164" fontId="13" fillId="5" borderId="1" xfId="0" applyNumberFormat="1" applyFont="1" applyFill="1" applyBorder="1"/>
    <xf numFmtId="164" fontId="13" fillId="5" borderId="4" xfId="0" applyNumberFormat="1" applyFont="1" applyFill="1" applyBorder="1"/>
    <xf numFmtId="164" fontId="15" fillId="5" borderId="4" xfId="0" applyNumberFormat="1" applyFont="1" applyFill="1" applyBorder="1"/>
    <xf numFmtId="164" fontId="13" fillId="5" borderId="0" xfId="0" applyNumberFormat="1" applyFont="1" applyFill="1"/>
    <xf numFmtId="164" fontId="15" fillId="5" borderId="1" xfId="0" applyNumberFormat="1" applyFont="1" applyFill="1" applyBorder="1"/>
    <xf numFmtId="0" fontId="13" fillId="5" borderId="1" xfId="0" applyFont="1" applyFill="1" applyBorder="1"/>
    <xf numFmtId="0" fontId="13" fillId="5" borderId="4" xfId="0" applyFont="1" applyFill="1" applyBorder="1"/>
    <xf numFmtId="164" fontId="13" fillId="5" borderId="2" xfId="0" applyNumberFormat="1" applyFont="1" applyFill="1" applyBorder="1"/>
    <xf numFmtId="0" fontId="0" fillId="0" borderId="0" xfId="0" applyAlignment="1">
      <alignment horizontal="left" vertical="top" wrapText="1"/>
    </xf>
    <xf numFmtId="164" fontId="15" fillId="5" borderId="0" xfId="0" applyNumberFormat="1" applyFont="1" applyFill="1"/>
    <xf numFmtId="0" fontId="6" fillId="0" borderId="0" xfId="0" applyFont="1"/>
    <xf numFmtId="0" fontId="6" fillId="0" borderId="0" xfId="0" applyFont="1" applyAlignment="1">
      <alignment horizontal="center"/>
    </xf>
    <xf numFmtId="0" fontId="19" fillId="0" borderId="0" xfId="0" applyFont="1" applyAlignment="1">
      <alignment horizontal="center"/>
    </xf>
    <xf numFmtId="0" fontId="19" fillId="0" borderId="12" xfId="0" applyFont="1" applyBorder="1" applyAlignment="1">
      <alignment horizontal="center"/>
    </xf>
    <xf numFmtId="164" fontId="15" fillId="5" borderId="2" xfId="0" applyNumberFormat="1" applyFont="1" applyFill="1" applyBorder="1"/>
    <xf numFmtId="164" fontId="12" fillId="3" borderId="2" xfId="0" applyNumberFormat="1" applyFont="1" applyFill="1" applyBorder="1"/>
    <xf numFmtId="49" fontId="0" fillId="0" borderId="0" xfId="0" applyNumberFormat="1"/>
    <xf numFmtId="0" fontId="20" fillId="2" borderId="2" xfId="0" applyFont="1" applyFill="1" applyBorder="1" applyAlignment="1">
      <alignment horizontal="center"/>
    </xf>
    <xf numFmtId="0" fontId="21" fillId="4" borderId="2" xfId="0" applyFont="1" applyFill="1" applyBorder="1" applyAlignment="1">
      <alignment horizontal="center"/>
    </xf>
    <xf numFmtId="164" fontId="10" fillId="3" borderId="2" xfId="0" applyNumberFormat="1" applyFont="1" applyFill="1" applyBorder="1"/>
    <xf numFmtId="3" fontId="11" fillId="3" borderId="2" xfId="0" applyNumberFormat="1" applyFont="1" applyFill="1" applyBorder="1"/>
    <xf numFmtId="10" fontId="13" fillId="5" borderId="2" xfId="0" applyNumberFormat="1" applyFont="1" applyFill="1" applyBorder="1"/>
    <xf numFmtId="0" fontId="1" fillId="5" borderId="0" xfId="0" applyFont="1" applyFill="1"/>
    <xf numFmtId="0" fontId="5" fillId="5" borderId="0" xfId="0" applyFont="1" applyFill="1" applyAlignment="1">
      <alignment horizontal="center"/>
    </xf>
    <xf numFmtId="0" fontId="3" fillId="5" borderId="0" xfId="0" applyFont="1" applyFill="1"/>
    <xf numFmtId="0" fontId="0" fillId="0" borderId="13" xfId="0" applyBorder="1"/>
    <xf numFmtId="9" fontId="14" fillId="0" borderId="0" xfId="0" applyNumberFormat="1" applyFont="1"/>
    <xf numFmtId="3" fontId="13" fillId="3" borderId="1" xfId="0" applyNumberFormat="1" applyFont="1" applyFill="1" applyBorder="1"/>
    <xf numFmtId="165" fontId="13" fillId="3" borderId="4" xfId="0" applyNumberFormat="1" applyFont="1" applyFill="1" applyBorder="1"/>
    <xf numFmtId="164" fontId="1" fillId="2" borderId="2" xfId="0" applyNumberFormat="1" applyFont="1" applyFill="1" applyBorder="1" applyAlignment="1">
      <alignment horizontal="center"/>
    </xf>
    <xf numFmtId="0" fontId="1" fillId="2" borderId="2" xfId="0" applyFont="1" applyFill="1" applyBorder="1" applyAlignment="1">
      <alignment horizontal="center"/>
    </xf>
    <xf numFmtId="164" fontId="0" fillId="0" borderId="0" xfId="0" applyNumberFormat="1" applyAlignment="1">
      <alignment horizontal="center"/>
    </xf>
    <xf numFmtId="164" fontId="2" fillId="0" borderId="0" xfId="0" applyNumberFormat="1" applyFont="1" applyAlignment="1">
      <alignment horizontal="center"/>
    </xf>
    <xf numFmtId="0" fontId="0" fillId="0" borderId="0" xfId="0" applyAlignment="1">
      <alignment horizontal="center" vertical="top" wrapText="1"/>
    </xf>
    <xf numFmtId="0" fontId="0" fillId="0" borderId="14" xfId="0" applyBorder="1" applyAlignment="1">
      <alignment horizontal="center"/>
    </xf>
    <xf numFmtId="0" fontId="0" fillId="0" borderId="0" xfId="0" applyAlignment="1">
      <alignment horizontal="right"/>
    </xf>
    <xf numFmtId="0" fontId="1" fillId="0" borderId="0" xfId="0" applyFont="1" applyAlignment="1">
      <alignment horizontal="right"/>
    </xf>
    <xf numFmtId="0" fontId="10" fillId="3" borderId="15" xfId="0" applyFont="1" applyFill="1" applyBorder="1" applyAlignment="1">
      <alignment horizontal="center"/>
    </xf>
    <xf numFmtId="164" fontId="10" fillId="3" borderId="16" xfId="0" applyNumberFormat="1" applyFont="1" applyFill="1" applyBorder="1"/>
    <xf numFmtId="0" fontId="10" fillId="3" borderId="17" xfId="0" applyFont="1" applyFill="1" applyBorder="1" applyAlignment="1">
      <alignment horizontal="center"/>
    </xf>
    <xf numFmtId="164" fontId="10" fillId="3" borderId="18" xfId="0" applyNumberFormat="1" applyFont="1" applyFill="1" applyBorder="1"/>
    <xf numFmtId="0" fontId="10" fillId="3" borderId="18" xfId="0" applyFont="1" applyFill="1" applyBorder="1"/>
    <xf numFmtId="0" fontId="13" fillId="5" borderId="17" xfId="0" applyFont="1" applyFill="1" applyBorder="1" applyAlignment="1">
      <alignment horizontal="center"/>
    </xf>
    <xf numFmtId="0" fontId="13" fillId="5" borderId="18" xfId="0" applyFont="1" applyFill="1" applyBorder="1"/>
    <xf numFmtId="0" fontId="22" fillId="0" borderId="0" xfId="0" applyFont="1"/>
    <xf numFmtId="0" fontId="0" fillId="0" borderId="0" xfId="0" applyAlignment="1">
      <alignment vertical="center"/>
    </xf>
    <xf numFmtId="0" fontId="24" fillId="0" borderId="0" xfId="0" applyFont="1" applyAlignment="1">
      <alignment vertical="center"/>
    </xf>
    <xf numFmtId="0" fontId="5" fillId="0" borderId="0" xfId="0" applyFont="1"/>
    <xf numFmtId="0" fontId="0" fillId="6" borderId="0" xfId="0" applyFill="1"/>
    <xf numFmtId="0" fontId="26" fillId="6" borderId="0" xfId="0" applyFont="1" applyFill="1"/>
    <xf numFmtId="0" fontId="27" fillId="6" borderId="0" xfId="0" applyFont="1" applyFill="1"/>
    <xf numFmtId="0" fontId="27" fillId="6" borderId="1" xfId="0" applyFont="1" applyFill="1" applyBorder="1"/>
    <xf numFmtId="0" fontId="28" fillId="6" borderId="0" xfId="0" applyFont="1" applyFill="1"/>
    <xf numFmtId="0" fontId="29" fillId="0" borderId="0" xfId="0" applyFont="1"/>
    <xf numFmtId="0" fontId="30" fillId="0" borderId="0" xfId="0" applyFont="1" applyAlignment="1">
      <alignment vertical="center"/>
    </xf>
    <xf numFmtId="0" fontId="1" fillId="6" borderId="0" xfId="0" applyFont="1" applyFill="1" applyAlignment="1">
      <alignment horizontal="center"/>
    </xf>
    <xf numFmtId="164" fontId="0" fillId="6" borderId="0" xfId="0" applyNumberFormat="1" applyFill="1"/>
    <xf numFmtId="0" fontId="0" fillId="7" borderId="0" xfId="0" applyFill="1"/>
    <xf numFmtId="0" fontId="1" fillId="7" borderId="0" xfId="0" applyFont="1" applyFill="1" applyAlignment="1">
      <alignment horizontal="center"/>
    </xf>
    <xf numFmtId="0" fontId="0" fillId="7" borderId="1" xfId="0" applyFill="1" applyBorder="1"/>
    <xf numFmtId="0" fontId="1" fillId="7" borderId="0" xfId="0" applyFont="1" applyFill="1"/>
    <xf numFmtId="0" fontId="3" fillId="7" borderId="0" xfId="0" applyFont="1" applyFill="1"/>
    <xf numFmtId="164" fontId="0" fillId="7" borderId="0" xfId="0" applyNumberFormat="1" applyFill="1"/>
    <xf numFmtId="164" fontId="2" fillId="7" borderId="0" xfId="0" applyNumberFormat="1" applyFont="1" applyFill="1"/>
    <xf numFmtId="0" fontId="33" fillId="7" borderId="0" xfId="0" applyFont="1" applyFill="1"/>
    <xf numFmtId="0" fontId="34" fillId="7" borderId="0" xfId="0" applyFont="1" applyFill="1" applyAlignment="1">
      <alignment horizontal="center"/>
    </xf>
    <xf numFmtId="0" fontId="32" fillId="7" borderId="0" xfId="0" applyFont="1" applyFill="1"/>
    <xf numFmtId="0" fontId="32" fillId="7" borderId="1" xfId="0" applyFont="1" applyFill="1" applyBorder="1"/>
    <xf numFmtId="0" fontId="34" fillId="7" borderId="0" xfId="0" applyFont="1" applyFill="1"/>
    <xf numFmtId="0" fontId="34" fillId="6" borderId="0" xfId="0" applyFont="1" applyFill="1" applyAlignment="1">
      <alignment horizontal="center"/>
    </xf>
    <xf numFmtId="0" fontId="33" fillId="0" borderId="6" xfId="0" applyFont="1" applyBorder="1" applyAlignment="1">
      <alignment horizontal="center"/>
    </xf>
    <xf numFmtId="9" fontId="38" fillId="3" borderId="1" xfId="0" applyNumberFormat="1" applyFont="1" applyFill="1" applyBorder="1"/>
    <xf numFmtId="3" fontId="38" fillId="3" borderId="1" xfId="0" applyNumberFormat="1" applyFont="1" applyFill="1" applyBorder="1"/>
    <xf numFmtId="9" fontId="38" fillId="0" borderId="0" xfId="0" applyNumberFormat="1" applyFont="1"/>
    <xf numFmtId="0" fontId="5" fillId="8" borderId="0" xfId="0" applyFont="1" applyFill="1"/>
    <xf numFmtId="0" fontId="0" fillId="8" borderId="0" xfId="0" applyFill="1"/>
    <xf numFmtId="0" fontId="0" fillId="8" borderId="1" xfId="0" applyFill="1" applyBorder="1"/>
    <xf numFmtId="0" fontId="0" fillId="8" borderId="0" xfId="0" applyFill="1" applyAlignment="1">
      <alignment horizontal="center"/>
    </xf>
    <xf numFmtId="0" fontId="10" fillId="8" borderId="18" xfId="0" applyFont="1" applyFill="1" applyBorder="1"/>
    <xf numFmtId="164" fontId="0" fillId="8" borderId="0" xfId="0" applyNumberFormat="1" applyFill="1"/>
    <xf numFmtId="0" fontId="2" fillId="8" borderId="0" xfId="0" applyFont="1" applyFill="1"/>
    <xf numFmtId="164" fontId="39" fillId="8" borderId="16" xfId="0" applyNumberFormat="1" applyFont="1" applyFill="1" applyBorder="1"/>
    <xf numFmtId="164" fontId="39" fillId="8" borderId="18" xfId="0" applyNumberFormat="1" applyFont="1" applyFill="1" applyBorder="1"/>
    <xf numFmtId="165" fontId="38" fillId="3" borderId="4" xfId="0" applyNumberFormat="1" applyFont="1" applyFill="1" applyBorder="1"/>
    <xf numFmtId="0" fontId="1" fillId="9" borderId="0" xfId="0" applyFont="1" applyFill="1"/>
    <xf numFmtId="0" fontId="5" fillId="9" borderId="0" xfId="0" applyFont="1" applyFill="1" applyAlignment="1">
      <alignment horizontal="center"/>
    </xf>
    <xf numFmtId="0" fontId="3" fillId="9" borderId="0" xfId="0" applyFont="1" applyFill="1"/>
    <xf numFmtId="0" fontId="6" fillId="7" borderId="0" xfId="0" applyFont="1" applyFill="1"/>
    <xf numFmtId="0" fontId="6" fillId="7" borderId="0" xfId="0" applyFont="1" applyFill="1" applyAlignment="1">
      <alignment horizontal="center"/>
    </xf>
    <xf numFmtId="0" fontId="0" fillId="7" borderId="0" xfId="0" applyFill="1" applyAlignment="1">
      <alignment horizontal="center"/>
    </xf>
    <xf numFmtId="164" fontId="42" fillId="9" borderId="1" xfId="0" applyNumberFormat="1" applyFont="1" applyFill="1" applyBorder="1"/>
    <xf numFmtId="164" fontId="42" fillId="9" borderId="4" xfId="0" applyNumberFormat="1" applyFont="1" applyFill="1" applyBorder="1"/>
    <xf numFmtId="0" fontId="43" fillId="0" borderId="0" xfId="0" applyFont="1" applyAlignment="1">
      <alignment horizontal="center"/>
    </xf>
    <xf numFmtId="0" fontId="34" fillId="10" borderId="0" xfId="0" applyFont="1" applyFill="1" applyAlignment="1">
      <alignment horizontal="center"/>
    </xf>
    <xf numFmtId="0" fontId="32" fillId="10" borderId="0" xfId="0" applyFont="1" applyFill="1" applyAlignment="1">
      <alignment horizontal="right"/>
    </xf>
    <xf numFmtId="0" fontId="34" fillId="10" borderId="0" xfId="0" applyFont="1" applyFill="1" applyAlignment="1">
      <alignment horizontal="right"/>
    </xf>
    <xf numFmtId="0" fontId="32" fillId="10" borderId="0" xfId="0" applyFont="1" applyFill="1"/>
    <xf numFmtId="164" fontId="44" fillId="8" borderId="2" xfId="0" applyNumberFormat="1" applyFont="1" applyFill="1" applyBorder="1"/>
    <xf numFmtId="164" fontId="39" fillId="8" borderId="2" xfId="0" applyNumberFormat="1" applyFont="1" applyFill="1" applyBorder="1"/>
    <xf numFmtId="10" fontId="39" fillId="8" borderId="2" xfId="0" applyNumberFormat="1" applyFont="1" applyFill="1" applyBorder="1"/>
    <xf numFmtId="164" fontId="45" fillId="11" borderId="2" xfId="0" applyNumberFormat="1" applyFont="1" applyFill="1" applyBorder="1"/>
    <xf numFmtId="164" fontId="46" fillId="9" borderId="2" xfId="0" applyNumberFormat="1" applyFont="1" applyFill="1" applyBorder="1"/>
    <xf numFmtId="0" fontId="47" fillId="0" borderId="0" xfId="0" applyFont="1" applyAlignment="1">
      <alignment horizontal="center"/>
    </xf>
    <xf numFmtId="0" fontId="47" fillId="0" borderId="0" xfId="0" applyFont="1" applyAlignment="1">
      <alignment vertical="center"/>
    </xf>
    <xf numFmtId="0" fontId="49" fillId="0" borderId="0" xfId="0" applyFont="1"/>
    <xf numFmtId="164" fontId="50" fillId="7" borderId="1" xfId="0" applyNumberFormat="1" applyFont="1" applyFill="1" applyBorder="1"/>
    <xf numFmtId="164" fontId="50" fillId="7" borderId="4" xfId="0" applyNumberFormat="1" applyFont="1" applyFill="1" applyBorder="1"/>
    <xf numFmtId="164" fontId="50" fillId="7" borderId="0" xfId="0" applyNumberFormat="1" applyFont="1" applyFill="1"/>
    <xf numFmtId="164" fontId="39" fillId="8" borderId="4" xfId="0" applyNumberFormat="1" applyFont="1" applyFill="1" applyBorder="1"/>
    <xf numFmtId="164" fontId="44" fillId="8" borderId="1" xfId="0" applyNumberFormat="1" applyFont="1" applyFill="1" applyBorder="1"/>
    <xf numFmtId="164" fontId="44" fillId="8" borderId="4" xfId="0" applyNumberFormat="1" applyFont="1" applyFill="1" applyBorder="1"/>
    <xf numFmtId="164" fontId="39" fillId="8" borderId="1" xfId="0" applyNumberFormat="1" applyFont="1" applyFill="1" applyBorder="1"/>
    <xf numFmtId="164" fontId="44" fillId="8" borderId="0" xfId="0" applyNumberFormat="1" applyFont="1" applyFill="1"/>
    <xf numFmtId="164" fontId="51" fillId="6" borderId="1" xfId="0" applyNumberFormat="1" applyFont="1" applyFill="1" applyBorder="1"/>
    <xf numFmtId="164" fontId="51" fillId="6" borderId="4" xfId="0" applyNumberFormat="1" applyFont="1" applyFill="1" applyBorder="1"/>
    <xf numFmtId="164" fontId="52" fillId="6" borderId="4" xfId="0" applyNumberFormat="1" applyFont="1" applyFill="1" applyBorder="1"/>
    <xf numFmtId="164" fontId="47" fillId="10" borderId="0" xfId="0" applyNumberFormat="1" applyFont="1" applyFill="1" applyAlignment="1">
      <alignment horizontal="center"/>
    </xf>
    <xf numFmtId="0" fontId="47" fillId="7" borderId="0" xfId="0" applyFont="1" applyFill="1"/>
    <xf numFmtId="0" fontId="55" fillId="10" borderId="0" xfId="0" applyFont="1" applyFill="1" applyAlignment="1">
      <alignment horizontal="right"/>
    </xf>
    <xf numFmtId="0" fontId="55" fillId="2" borderId="2" xfId="0" applyFont="1" applyFill="1" applyBorder="1" applyAlignment="1">
      <alignment horizontal="center"/>
    </xf>
    <xf numFmtId="0" fontId="56" fillId="0" borderId="12" xfId="0" applyFont="1" applyBorder="1" applyAlignment="1">
      <alignment horizontal="center"/>
    </xf>
    <xf numFmtId="164" fontId="34" fillId="12" borderId="2" xfId="0" applyNumberFormat="1" applyFont="1" applyFill="1" applyBorder="1" applyAlignment="1">
      <alignment horizontal="center"/>
    </xf>
    <xf numFmtId="0" fontId="34" fillId="12" borderId="2" xfId="0" applyFont="1" applyFill="1" applyBorder="1" applyAlignment="1">
      <alignment horizontal="center"/>
    </xf>
    <xf numFmtId="0" fontId="34" fillId="12" borderId="3" xfId="0" applyFont="1" applyFill="1" applyBorder="1"/>
    <xf numFmtId="0" fontId="34" fillId="12" borderId="4" xfId="0" applyFont="1" applyFill="1" applyBorder="1" applyAlignment="1">
      <alignment horizontal="center"/>
    </xf>
    <xf numFmtId="0" fontId="34" fillId="12" borderId="5" xfId="0" applyFont="1" applyFill="1" applyBorder="1"/>
    <xf numFmtId="0" fontId="34" fillId="8" borderId="2" xfId="0" applyFont="1" applyFill="1" applyBorder="1" applyAlignment="1">
      <alignment horizontal="center"/>
    </xf>
    <xf numFmtId="0" fontId="58" fillId="8" borderId="2" xfId="0" applyFont="1" applyFill="1" applyBorder="1" applyAlignment="1">
      <alignment horizontal="center"/>
    </xf>
    <xf numFmtId="164" fontId="7" fillId="3" borderId="1" xfId="0" applyNumberFormat="1" applyFont="1" applyFill="1" applyBorder="1" applyProtection="1">
      <protection locked="0"/>
    </xf>
    <xf numFmtId="164" fontId="7" fillId="3" borderId="4" xfId="0" applyNumberFormat="1" applyFont="1" applyFill="1" applyBorder="1" applyProtection="1">
      <protection locked="0"/>
    </xf>
    <xf numFmtId="9" fontId="7" fillId="3" borderId="1" xfId="0" applyNumberFormat="1" applyFont="1" applyFill="1" applyBorder="1" applyProtection="1">
      <protection locked="0"/>
    </xf>
    <xf numFmtId="165" fontId="7" fillId="3" borderId="4" xfId="0" applyNumberFormat="1" applyFont="1" applyFill="1" applyBorder="1" applyProtection="1">
      <protection locked="0"/>
    </xf>
    <xf numFmtId="0" fontId="7" fillId="3" borderId="15" xfId="0" applyFont="1" applyFill="1" applyBorder="1" applyAlignment="1" applyProtection="1">
      <alignment horizontal="center"/>
      <protection locked="0"/>
    </xf>
    <xf numFmtId="0" fontId="7" fillId="3" borderId="17" xfId="0" applyFont="1" applyFill="1" applyBorder="1" applyAlignment="1" applyProtection="1">
      <alignment horizontal="center"/>
      <protection locked="0"/>
    </xf>
    <xf numFmtId="0" fontId="7" fillId="3" borderId="2" xfId="0" applyFont="1" applyFill="1" applyBorder="1" applyProtection="1">
      <protection locked="0"/>
    </xf>
    <xf numFmtId="164" fontId="7" fillId="3" borderId="2" xfId="0" applyNumberFormat="1" applyFont="1" applyFill="1" applyBorder="1" applyProtection="1">
      <protection locked="0"/>
    </xf>
    <xf numFmtId="10" fontId="7" fillId="3" borderId="2" xfId="0" applyNumberFormat="1" applyFont="1" applyFill="1" applyBorder="1" applyProtection="1">
      <protection locked="0"/>
    </xf>
    <xf numFmtId="3" fontId="3" fillId="3" borderId="2" xfId="0" applyNumberFormat="1" applyFont="1" applyFill="1" applyBorder="1" applyProtection="1">
      <protection locked="0"/>
    </xf>
    <xf numFmtId="0" fontId="0" fillId="3" borderId="0" xfId="0" applyFill="1"/>
    <xf numFmtId="0" fontId="47" fillId="0" borderId="0" xfId="0" applyFont="1" applyAlignment="1">
      <alignment horizontal="left"/>
    </xf>
    <xf numFmtId="0" fontId="0" fillId="0" borderId="0" xfId="0" applyAlignment="1" applyProtection="1">
      <alignment horizontal="center"/>
      <protection locked="0"/>
    </xf>
    <xf numFmtId="0" fontId="29" fillId="0" borderId="0" xfId="0" applyFont="1" applyProtection="1">
      <protection locked="0"/>
    </xf>
    <xf numFmtId="0" fontId="0" fillId="0" borderId="0" xfId="0" applyProtection="1">
      <protection locked="0"/>
    </xf>
    <xf numFmtId="0" fontId="47" fillId="0" borderId="0" xfId="0" applyFont="1" applyAlignment="1" applyProtection="1">
      <alignment horizontal="center"/>
      <protection locked="0"/>
    </xf>
    <xf numFmtId="0" fontId="30" fillId="0" borderId="0" xfId="0" applyFont="1" applyAlignment="1" applyProtection="1">
      <alignment vertical="center"/>
      <protection locked="0"/>
    </xf>
    <xf numFmtId="0" fontId="47" fillId="0" borderId="0" xfId="0" applyFont="1" applyAlignment="1" applyProtection="1">
      <alignment vertical="center"/>
      <protection locked="0"/>
    </xf>
    <xf numFmtId="0" fontId="4" fillId="0" borderId="0" xfId="0" applyFont="1" applyProtection="1">
      <protection locked="0"/>
    </xf>
    <xf numFmtId="0" fontId="59" fillId="0" borderId="0" xfId="0" applyFont="1" applyAlignment="1" applyProtection="1">
      <alignment horizontal="left"/>
      <protection locked="0"/>
    </xf>
    <xf numFmtId="0" fontId="4" fillId="0" borderId="10" xfId="0" applyFont="1" applyBorder="1" applyProtection="1">
      <protection locked="0"/>
    </xf>
    <xf numFmtId="0" fontId="33" fillId="0" borderId="6" xfId="0" applyFont="1" applyBorder="1" applyAlignment="1" applyProtection="1">
      <alignment horizontal="center"/>
      <protection locked="0"/>
    </xf>
    <xf numFmtId="0" fontId="5" fillId="0" borderId="6" xfId="0" applyFont="1" applyBorder="1" applyAlignment="1" applyProtection="1">
      <alignment horizontal="center"/>
      <protection locked="0"/>
    </xf>
    <xf numFmtId="0" fontId="5" fillId="0" borderId="9" xfId="0" applyFont="1" applyBorder="1" applyAlignment="1" applyProtection="1">
      <alignment horizontal="center"/>
      <protection locked="0"/>
    </xf>
    <xf numFmtId="0" fontId="0" fillId="0" borderId="11" xfId="0" applyBorder="1" applyProtection="1">
      <protection locked="0"/>
    </xf>
    <xf numFmtId="0" fontId="0" fillId="0" borderId="10" xfId="0" applyBorder="1" applyProtection="1">
      <protection locked="0"/>
    </xf>
    <xf numFmtId="0" fontId="0" fillId="0" borderId="9" xfId="0" applyBorder="1" applyProtection="1">
      <protection locked="0"/>
    </xf>
    <xf numFmtId="0" fontId="5" fillId="0" borderId="7" xfId="0" applyFont="1" applyBorder="1" applyAlignment="1" applyProtection="1">
      <alignment horizontal="right"/>
      <protection locked="0"/>
    </xf>
    <xf numFmtId="0" fontId="0" fillId="0" borderId="8" xfId="0" applyBorder="1" applyProtection="1">
      <protection locked="0"/>
    </xf>
    <xf numFmtId="0" fontId="26" fillId="6" borderId="0" xfId="0" applyFont="1" applyFill="1" applyProtection="1">
      <protection locked="0"/>
    </xf>
    <xf numFmtId="0" fontId="0" fillId="6" borderId="0" xfId="0" applyFill="1" applyProtection="1">
      <protection locked="0"/>
    </xf>
    <xf numFmtId="0" fontId="1" fillId="6" borderId="0" xfId="0" applyFont="1" applyFill="1" applyAlignment="1" applyProtection="1">
      <alignment horizontal="center"/>
      <protection locked="0"/>
    </xf>
    <xf numFmtId="0" fontId="0" fillId="0" borderId="0" xfId="0" applyAlignment="1" applyProtection="1">
      <alignment horizontal="right"/>
      <protection locked="0"/>
    </xf>
    <xf numFmtId="0" fontId="33" fillId="7" borderId="0" xfId="0" applyFont="1" applyFill="1" applyProtection="1">
      <protection locked="0"/>
    </xf>
    <xf numFmtId="0" fontId="0" fillId="7" borderId="0" xfId="0" applyFill="1" applyProtection="1">
      <protection locked="0"/>
    </xf>
    <xf numFmtId="0" fontId="1" fillId="7" borderId="0" xfId="0" applyFont="1" applyFill="1" applyAlignment="1" applyProtection="1">
      <alignment horizontal="center"/>
      <protection locked="0"/>
    </xf>
    <xf numFmtId="0" fontId="5" fillId="8" borderId="0" xfId="0" applyFont="1" applyFill="1" applyProtection="1">
      <protection locked="0"/>
    </xf>
    <xf numFmtId="0" fontId="0" fillId="8" borderId="0" xfId="0" applyFill="1" applyProtection="1">
      <protection locked="0"/>
    </xf>
    <xf numFmtId="0" fontId="0" fillId="8" borderId="0" xfId="0" applyFill="1" applyAlignment="1" applyProtection="1">
      <alignment horizontal="center"/>
      <protection locked="0"/>
    </xf>
    <xf numFmtId="0" fontId="27" fillId="6" borderId="0" xfId="0" applyFont="1" applyFill="1" applyProtection="1">
      <protection locked="0"/>
    </xf>
    <xf numFmtId="0" fontId="34" fillId="6" borderId="0" xfId="0" applyFont="1" applyFill="1" applyAlignment="1" applyProtection="1">
      <alignment horizontal="center"/>
      <protection locked="0"/>
    </xf>
    <xf numFmtId="0" fontId="1" fillId="0" borderId="0" xfId="0" applyFont="1" applyAlignment="1" applyProtection="1">
      <alignment horizontal="right"/>
      <protection locked="0"/>
    </xf>
    <xf numFmtId="0" fontId="34" fillId="7" borderId="0" xfId="0" applyFont="1" applyFill="1" applyAlignment="1" applyProtection="1">
      <alignment horizontal="center"/>
      <protection locked="0"/>
    </xf>
    <xf numFmtId="0" fontId="63" fillId="6" borderId="0" xfId="0" applyFont="1" applyFill="1" applyProtection="1">
      <protection locked="0"/>
    </xf>
    <xf numFmtId="164" fontId="0" fillId="6" borderId="0" xfId="0" applyNumberFormat="1" applyFill="1" applyProtection="1">
      <protection locked="0"/>
    </xf>
    <xf numFmtId="0" fontId="31" fillId="7" borderId="0" xfId="0" applyFont="1" applyFill="1" applyProtection="1">
      <protection locked="0"/>
    </xf>
    <xf numFmtId="0" fontId="23" fillId="8" borderId="0" xfId="0" applyFont="1" applyFill="1" applyProtection="1">
      <protection locked="0"/>
    </xf>
    <xf numFmtId="164" fontId="7" fillId="8" borderId="16" xfId="0" applyNumberFormat="1" applyFont="1" applyFill="1" applyBorder="1" applyProtection="1">
      <protection locked="0"/>
    </xf>
    <xf numFmtId="0" fontId="7" fillId="5" borderId="1" xfId="0" applyFont="1" applyFill="1" applyBorder="1" applyProtection="1">
      <protection locked="0"/>
    </xf>
    <xf numFmtId="164" fontId="7" fillId="8" borderId="18" xfId="0" applyNumberFormat="1" applyFont="1" applyFill="1" applyBorder="1" applyProtection="1">
      <protection locked="0"/>
    </xf>
    <xf numFmtId="0" fontId="7" fillId="5" borderId="4" xfId="0" applyFont="1" applyFill="1" applyBorder="1" applyProtection="1">
      <protection locked="0"/>
    </xf>
    <xf numFmtId="0" fontId="27" fillId="6" borderId="1" xfId="0" applyFont="1" applyFill="1" applyBorder="1" applyProtection="1">
      <protection locked="0"/>
    </xf>
    <xf numFmtId="0" fontId="31" fillId="7" borderId="1" xfId="0" applyFont="1" applyFill="1" applyBorder="1" applyProtection="1">
      <protection locked="0"/>
    </xf>
    <xf numFmtId="0" fontId="0" fillId="7" borderId="1" xfId="0" applyFill="1" applyBorder="1" applyProtection="1">
      <protection locked="0"/>
    </xf>
    <xf numFmtId="0" fontId="23" fillId="8" borderId="1" xfId="0" applyFont="1" applyFill="1" applyBorder="1" applyProtection="1">
      <protection locked="0"/>
    </xf>
    <xf numFmtId="0" fontId="0" fillId="8" borderId="1" xfId="0" applyFill="1" applyBorder="1" applyProtection="1">
      <protection locked="0"/>
    </xf>
    <xf numFmtId="0" fontId="7" fillId="8" borderId="18" xfId="0" applyFont="1" applyFill="1" applyBorder="1" applyProtection="1">
      <protection locked="0"/>
    </xf>
    <xf numFmtId="0" fontId="28" fillId="6" borderId="0" xfId="0" applyFont="1" applyFill="1" applyProtection="1">
      <protection locked="0"/>
    </xf>
    <xf numFmtId="0" fontId="7" fillId="8" borderId="22" xfId="0" applyFont="1" applyFill="1" applyBorder="1" applyAlignment="1" applyProtection="1">
      <alignment horizontal="center"/>
      <protection locked="0"/>
    </xf>
    <xf numFmtId="0" fontId="7" fillId="8" borderId="22" xfId="0" applyFont="1" applyFill="1" applyBorder="1" applyProtection="1">
      <protection locked="0"/>
    </xf>
    <xf numFmtId="0" fontId="32" fillId="7" borderId="0" xfId="0" applyFont="1" applyFill="1" applyProtection="1">
      <protection locked="0"/>
    </xf>
    <xf numFmtId="164" fontId="7" fillId="8" borderId="4" xfId="0" applyNumberFormat="1" applyFont="1" applyFill="1" applyBorder="1" applyProtection="1">
      <protection locked="0"/>
    </xf>
    <xf numFmtId="164" fontId="0" fillId="0" borderId="0" xfId="0" applyNumberFormat="1" applyProtection="1">
      <protection locked="0"/>
    </xf>
    <xf numFmtId="164" fontId="0" fillId="0" borderId="0" xfId="0" applyNumberFormat="1" applyAlignment="1" applyProtection="1">
      <alignment horizontal="center"/>
      <protection locked="0"/>
    </xf>
    <xf numFmtId="164" fontId="0" fillId="8" borderId="0" xfId="0" applyNumberFormat="1" applyFill="1" applyProtection="1">
      <protection locked="0"/>
    </xf>
    <xf numFmtId="3" fontId="7" fillId="3" borderId="1" xfId="0" applyNumberFormat="1" applyFont="1" applyFill="1" applyBorder="1" applyProtection="1">
      <protection locked="0"/>
    </xf>
    <xf numFmtId="164" fontId="0" fillId="7" borderId="0" xfId="0" applyNumberFormat="1" applyFill="1" applyProtection="1">
      <protection locked="0"/>
    </xf>
    <xf numFmtId="164" fontId="2" fillId="0" borderId="0" xfId="0" applyNumberFormat="1" applyFont="1" applyProtection="1">
      <protection locked="0"/>
    </xf>
    <xf numFmtId="164" fontId="2" fillId="0" borderId="0" xfId="0" applyNumberFormat="1" applyFont="1" applyAlignment="1" applyProtection="1">
      <alignment horizontal="center"/>
      <protection locked="0"/>
    </xf>
    <xf numFmtId="0" fontId="2" fillId="0" borderId="0" xfId="0" applyFont="1" applyProtection="1">
      <protection locked="0"/>
    </xf>
    <xf numFmtId="9" fontId="7" fillId="0" borderId="0" xfId="0" applyNumberFormat="1" applyFont="1" applyProtection="1">
      <protection locked="0"/>
    </xf>
    <xf numFmtId="0" fontId="3" fillId="7" borderId="0" xfId="0" applyFont="1" applyFill="1" applyProtection="1">
      <protection locked="0"/>
    </xf>
    <xf numFmtId="164" fontId="2" fillId="7" borderId="0" xfId="0" applyNumberFormat="1" applyFont="1" applyFill="1" applyProtection="1">
      <protection locked="0"/>
    </xf>
    <xf numFmtId="0" fontId="2" fillId="0" borderId="0" xfId="0" applyFont="1" applyAlignment="1" applyProtection="1">
      <alignment horizontal="center"/>
      <protection locked="0"/>
    </xf>
    <xf numFmtId="164" fontId="0" fillId="3" borderId="0" xfId="0" applyNumberFormat="1" applyFill="1" applyProtection="1">
      <protection locked="0"/>
    </xf>
    <xf numFmtId="0" fontId="47" fillId="0" borderId="0" xfId="0" applyFont="1" applyAlignment="1" applyProtection="1">
      <alignment horizontal="left"/>
      <protection locked="0"/>
    </xf>
    <xf numFmtId="0" fontId="1" fillId="7" borderId="0" xfId="0" applyFont="1" applyFill="1" applyProtection="1">
      <protection locked="0"/>
    </xf>
    <xf numFmtId="0" fontId="1" fillId="9" borderId="0" xfId="0" applyFont="1" applyFill="1" applyProtection="1">
      <protection locked="0"/>
    </xf>
    <xf numFmtId="0" fontId="5" fillId="9" borderId="0" xfId="0" applyFont="1" applyFill="1" applyAlignment="1" applyProtection="1">
      <alignment horizontal="center"/>
      <protection locked="0"/>
    </xf>
    <xf numFmtId="49" fontId="0" fillId="0" borderId="0" xfId="0" applyNumberFormat="1" applyProtection="1">
      <protection locked="0"/>
    </xf>
    <xf numFmtId="0" fontId="3" fillId="9" borderId="0" xfId="0" applyFont="1" applyFill="1" applyProtection="1">
      <protection locked="0"/>
    </xf>
    <xf numFmtId="0" fontId="6" fillId="7" borderId="0" xfId="0" applyFont="1" applyFill="1" applyProtection="1">
      <protection locked="0"/>
    </xf>
    <xf numFmtId="0" fontId="6" fillId="7" borderId="0" xfId="0" applyFont="1" applyFill="1" applyAlignment="1" applyProtection="1">
      <alignment horizontal="center"/>
      <protection locked="0"/>
    </xf>
    <xf numFmtId="0" fontId="0" fillId="7" borderId="0" xfId="0" applyFill="1" applyAlignment="1" applyProtection="1">
      <alignment horizontal="center"/>
      <protection locked="0"/>
    </xf>
    <xf numFmtId="0" fontId="6" fillId="0" borderId="0" xfId="0" applyFont="1" applyProtection="1">
      <protection locked="0"/>
    </xf>
    <xf numFmtId="0" fontId="6" fillId="0" borderId="0" xfId="0" applyFont="1" applyAlignment="1" applyProtection="1">
      <alignment horizontal="center"/>
      <protection locked="0"/>
    </xf>
    <xf numFmtId="0" fontId="0" fillId="0" borderId="0" xfId="0" applyAlignment="1" applyProtection="1">
      <alignment horizontal="left" vertical="top" wrapText="1"/>
      <protection locked="0"/>
    </xf>
    <xf numFmtId="0" fontId="0" fillId="0" borderId="0" xfId="0" applyAlignment="1" applyProtection="1">
      <alignment horizontal="center" vertical="top" wrapText="1"/>
      <protection locked="0"/>
    </xf>
    <xf numFmtId="0" fontId="19" fillId="0" borderId="0" xfId="0" applyFont="1" applyAlignment="1" applyProtection="1">
      <alignment horizontal="center"/>
      <protection locked="0"/>
    </xf>
    <xf numFmtId="0" fontId="43" fillId="0" borderId="0" xfId="0" applyFont="1" applyAlignment="1" applyProtection="1">
      <alignment horizontal="center"/>
      <protection locked="0"/>
    </xf>
    <xf numFmtId="0" fontId="56" fillId="0" borderId="12" xfId="0" applyFont="1" applyBorder="1" applyAlignment="1" applyProtection="1">
      <alignment horizontal="center"/>
      <protection locked="0"/>
    </xf>
    <xf numFmtId="0" fontId="19" fillId="0" borderId="12" xfId="0" applyFont="1" applyBorder="1" applyAlignment="1" applyProtection="1">
      <alignment horizontal="center"/>
      <protection locked="0"/>
    </xf>
    <xf numFmtId="0" fontId="34" fillId="10" borderId="0" xfId="0" applyFont="1" applyFill="1" applyAlignment="1" applyProtection="1">
      <alignment horizontal="center"/>
      <protection locked="0"/>
    </xf>
    <xf numFmtId="0" fontId="34" fillId="8" borderId="2" xfId="0" applyFont="1" applyFill="1" applyBorder="1" applyAlignment="1" applyProtection="1">
      <alignment horizontal="center"/>
      <protection locked="0"/>
    </xf>
    <xf numFmtId="0" fontId="58" fillId="8" borderId="2" xfId="0" applyFont="1" applyFill="1" applyBorder="1" applyAlignment="1" applyProtection="1">
      <alignment horizontal="center"/>
      <protection locked="0"/>
    </xf>
    <xf numFmtId="0" fontId="0" fillId="0" borderId="0" xfId="0" applyAlignment="1" applyProtection="1">
      <alignment horizontal="left"/>
      <protection locked="0"/>
    </xf>
    <xf numFmtId="0" fontId="32" fillId="10" borderId="0" xfId="0" applyFont="1" applyFill="1" applyAlignment="1" applyProtection="1">
      <alignment horizontal="right"/>
      <protection locked="0"/>
    </xf>
    <xf numFmtId="0" fontId="64" fillId="10" borderId="0" xfId="0" applyFont="1" applyFill="1" applyAlignment="1" applyProtection="1">
      <alignment horizontal="right"/>
      <protection locked="0"/>
    </xf>
    <xf numFmtId="0" fontId="64" fillId="2" borderId="2" xfId="0" applyFont="1" applyFill="1" applyBorder="1" applyAlignment="1" applyProtection="1">
      <alignment horizontal="center"/>
      <protection locked="0"/>
    </xf>
    <xf numFmtId="164" fontId="1" fillId="0" borderId="0" xfId="0" applyNumberFormat="1" applyFont="1" applyProtection="1">
      <protection locked="0"/>
    </xf>
    <xf numFmtId="0" fontId="34" fillId="10" borderId="0" xfId="0" applyFont="1" applyFill="1" applyAlignment="1" applyProtection="1">
      <alignment horizontal="right"/>
      <protection locked="0"/>
    </xf>
    <xf numFmtId="10" fontId="0" fillId="0" borderId="0" xfId="0" applyNumberFormat="1" applyProtection="1">
      <protection locked="0"/>
    </xf>
    <xf numFmtId="0" fontId="65" fillId="10" borderId="0" xfId="0" applyFont="1" applyFill="1" applyAlignment="1" applyProtection="1">
      <alignment horizontal="right"/>
      <protection locked="0"/>
    </xf>
    <xf numFmtId="0" fontId="65" fillId="4" borderId="2" xfId="0" applyFont="1" applyFill="1" applyBorder="1" applyAlignment="1" applyProtection="1">
      <alignment horizontal="center"/>
      <protection locked="0"/>
    </xf>
    <xf numFmtId="0" fontId="32" fillId="10" borderId="0" xfId="0" applyFont="1" applyFill="1" applyProtection="1">
      <protection locked="0"/>
    </xf>
    <xf numFmtId="164" fontId="34" fillId="12" borderId="2" xfId="0" applyNumberFormat="1" applyFont="1" applyFill="1" applyBorder="1" applyAlignment="1" applyProtection="1">
      <alignment horizontal="center"/>
      <protection locked="0"/>
    </xf>
    <xf numFmtId="0" fontId="34" fillId="12" borderId="2" xfId="0" applyFont="1" applyFill="1" applyBorder="1" applyAlignment="1" applyProtection="1">
      <alignment horizontal="center"/>
      <protection locked="0"/>
    </xf>
    <xf numFmtId="0" fontId="34" fillId="12" borderId="3" xfId="0" applyFont="1" applyFill="1" applyBorder="1" applyProtection="1">
      <protection locked="0"/>
    </xf>
    <xf numFmtId="0" fontId="34" fillId="12" borderId="4" xfId="0" applyFont="1" applyFill="1" applyBorder="1" applyAlignment="1" applyProtection="1">
      <alignment horizontal="center"/>
      <protection locked="0"/>
    </xf>
    <xf numFmtId="0" fontId="34" fillId="12" borderId="5" xfId="0" applyFont="1" applyFill="1" applyBorder="1" applyProtection="1">
      <protection locked="0"/>
    </xf>
    <xf numFmtId="0" fontId="0" fillId="0" borderId="13" xfId="0" applyBorder="1" applyProtection="1">
      <protection locked="0"/>
    </xf>
    <xf numFmtId="0" fontId="0" fillId="0" borderId="14" xfId="0" applyBorder="1" applyAlignment="1" applyProtection="1">
      <alignment horizontal="center"/>
      <protection locked="0"/>
    </xf>
    <xf numFmtId="0" fontId="49" fillId="0" borderId="0" xfId="0" applyFont="1" applyProtection="1">
      <protection locked="0"/>
    </xf>
    <xf numFmtId="164" fontId="3" fillId="6" borderId="0" xfId="0" applyNumberFormat="1" applyFont="1" applyFill="1" applyProtection="1">
      <protection locked="0"/>
    </xf>
    <xf numFmtId="0" fontId="68" fillId="0" borderId="0" xfId="0" applyFont="1"/>
    <xf numFmtId="0" fontId="70" fillId="0" borderId="0" xfId="0" applyFont="1"/>
    <xf numFmtId="0" fontId="68" fillId="0" borderId="0" xfId="0" applyFont="1" applyAlignment="1">
      <alignment horizontal="center"/>
    </xf>
    <xf numFmtId="164" fontId="7" fillId="7" borderId="1" xfId="0" applyNumberFormat="1" applyFont="1" applyFill="1" applyBorder="1"/>
    <xf numFmtId="164" fontId="7" fillId="7" borderId="4" xfId="0" applyNumberFormat="1" applyFont="1" applyFill="1" applyBorder="1"/>
    <xf numFmtId="164" fontId="7" fillId="7" borderId="0" xfId="0" applyNumberFormat="1" applyFont="1" applyFill="1"/>
    <xf numFmtId="164" fontId="7" fillId="8" borderId="1" xfId="0" applyNumberFormat="1" applyFont="1" applyFill="1" applyBorder="1"/>
    <xf numFmtId="164" fontId="3" fillId="8" borderId="0" xfId="0" applyNumberFormat="1" applyFont="1" applyFill="1"/>
    <xf numFmtId="164" fontId="7" fillId="8" borderId="4" xfId="0" applyNumberFormat="1" applyFont="1" applyFill="1" applyBorder="1"/>
    <xf numFmtId="164" fontId="3" fillId="8" borderId="1" xfId="0" applyNumberFormat="1" applyFont="1" applyFill="1" applyBorder="1"/>
    <xf numFmtId="164" fontId="3" fillId="8" borderId="4" xfId="0" applyNumberFormat="1" applyFont="1" applyFill="1" applyBorder="1"/>
    <xf numFmtId="164" fontId="7" fillId="6" borderId="1" xfId="0" applyNumberFormat="1" applyFont="1" applyFill="1" applyBorder="1"/>
    <xf numFmtId="164" fontId="7" fillId="6" borderId="4" xfId="0" applyNumberFormat="1" applyFont="1" applyFill="1" applyBorder="1"/>
    <xf numFmtId="164" fontId="3" fillId="6" borderId="4" xfId="0" applyNumberFormat="1" applyFont="1" applyFill="1" applyBorder="1"/>
    <xf numFmtId="164" fontId="7" fillId="5" borderId="1" xfId="0" applyNumberFormat="1" applyFont="1" applyFill="1" applyBorder="1"/>
    <xf numFmtId="164" fontId="7" fillId="5" borderId="4" xfId="0" applyNumberFormat="1" applyFont="1" applyFill="1" applyBorder="1"/>
    <xf numFmtId="164" fontId="67" fillId="8" borderId="2" xfId="0" applyNumberFormat="1" applyFont="1" applyFill="1" applyBorder="1"/>
    <xf numFmtId="164" fontId="3" fillId="11" borderId="2" xfId="0" applyNumberFormat="1" applyFont="1" applyFill="1" applyBorder="1"/>
    <xf numFmtId="164" fontId="7" fillId="9" borderId="2" xfId="0" applyNumberFormat="1" applyFont="1" applyFill="1" applyBorder="1"/>
    <xf numFmtId="164" fontId="3" fillId="8" borderId="2" xfId="0" applyNumberFormat="1" applyFont="1" applyFill="1" applyBorder="1"/>
    <xf numFmtId="164" fontId="7" fillId="8" borderId="2" xfId="0" applyNumberFormat="1" applyFont="1" applyFill="1" applyBorder="1"/>
    <xf numFmtId="10" fontId="7" fillId="8" borderId="2" xfId="0" applyNumberFormat="1" applyFont="1" applyFill="1" applyBorder="1"/>
    <xf numFmtId="164" fontId="3" fillId="9" borderId="1" xfId="0" applyNumberFormat="1" applyFont="1" applyFill="1" applyBorder="1"/>
    <xf numFmtId="164" fontId="3" fillId="9" borderId="4" xfId="0" applyNumberFormat="1" applyFont="1" applyFill="1" applyBorder="1"/>
    <xf numFmtId="0" fontId="7" fillId="0" borderId="19" xfId="0" applyFont="1" applyBorder="1" applyProtection="1">
      <protection locked="0"/>
    </xf>
    <xf numFmtId="0" fontId="7" fillId="0" borderId="20" xfId="0" applyFont="1" applyBorder="1" applyProtection="1">
      <protection locked="0"/>
    </xf>
    <xf numFmtId="0" fontId="7" fillId="0" borderId="21" xfId="0" applyFont="1" applyBorder="1" applyProtection="1">
      <protection locked="0"/>
    </xf>
    <xf numFmtId="164" fontId="35" fillId="6" borderId="0" xfId="0" applyNumberFormat="1" applyFont="1" applyFill="1" applyAlignment="1">
      <alignment horizontal="left" vertical="center" wrapText="1"/>
    </xf>
    <xf numFmtId="0" fontId="47" fillId="8" borderId="0" xfId="0" applyFont="1" applyFill="1" applyAlignment="1" applyProtection="1">
      <alignment wrapText="1"/>
      <protection locked="0"/>
    </xf>
    <xf numFmtId="0" fontId="41" fillId="10" borderId="0" xfId="0" applyFont="1" applyFill="1" applyAlignment="1" applyProtection="1">
      <alignment horizontal="left" vertical="top" wrapText="1"/>
      <protection locked="0"/>
    </xf>
    <xf numFmtId="0" fontId="40" fillId="10" borderId="0" xfId="0" applyFont="1" applyFill="1" applyAlignment="1" applyProtection="1">
      <alignment horizontal="left" vertical="top" wrapText="1"/>
      <protection locked="0"/>
    </xf>
    <xf numFmtId="0" fontId="1" fillId="8" borderId="13" xfId="0" applyFont="1" applyFill="1" applyBorder="1" applyAlignment="1" applyProtection="1">
      <alignment horizontal="left"/>
      <protection locked="0"/>
    </xf>
    <xf numFmtId="0" fontId="1" fillId="8" borderId="0" xfId="0" applyFont="1" applyFill="1" applyAlignment="1" applyProtection="1">
      <alignment horizontal="left"/>
      <protection locked="0"/>
    </xf>
    <xf numFmtId="0" fontId="68" fillId="0" borderId="0" xfId="0" applyFont="1" applyAlignment="1">
      <alignment wrapText="1"/>
    </xf>
    <xf numFmtId="0" fontId="47" fillId="8" borderId="0" xfId="0" applyFont="1" applyFill="1" applyAlignment="1">
      <alignment wrapText="1"/>
    </xf>
    <xf numFmtId="0" fontId="40" fillId="10" borderId="0" xfId="0" applyFont="1" applyFill="1" applyAlignment="1">
      <alignment horizontal="left" vertical="top" wrapText="1"/>
    </xf>
    <xf numFmtId="0" fontId="1" fillId="8" borderId="13" xfId="0" applyFont="1" applyFill="1" applyBorder="1" applyAlignment="1">
      <alignment horizontal="left"/>
    </xf>
    <xf numFmtId="0" fontId="1" fillId="8" borderId="0" xfId="0" applyFont="1" applyFill="1" applyAlignment="1">
      <alignment horizontal="left"/>
    </xf>
    <xf numFmtId="164" fontId="9" fillId="2" borderId="0" xfId="0" applyNumberFormat="1" applyFont="1" applyFill="1" applyAlignment="1">
      <alignment horizontal="left" vertical="center" wrapText="1"/>
    </xf>
    <xf numFmtId="0" fontId="1" fillId="2" borderId="13" xfId="0" applyFont="1" applyFill="1" applyBorder="1" applyAlignment="1">
      <alignment horizontal="left"/>
    </xf>
    <xf numFmtId="0" fontId="1" fillId="0" borderId="0" xfId="0" applyFont="1" applyAlignment="1">
      <alignment horizontal="left"/>
    </xf>
    <xf numFmtId="0" fontId="0" fillId="0" borderId="0" xfId="0" applyAlignment="1">
      <alignment horizontal="left" vertical="top" wrapText="1"/>
    </xf>
    <xf numFmtId="0" fontId="0" fillId="2" borderId="0" xfId="0" applyFill="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colors>
    <mruColors>
      <color rgb="FFFF00FF"/>
      <color rgb="FF0000FF"/>
      <color rgb="FFFF66FF"/>
      <color rgb="FFFFF7FF"/>
      <color rgb="FFFFE7FF"/>
      <color rgb="FFE7F6FF"/>
      <color rgb="FFFFDD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7</xdr:col>
      <xdr:colOff>200024</xdr:colOff>
      <xdr:row>0</xdr:row>
      <xdr:rowOff>40821</xdr:rowOff>
    </xdr:from>
    <xdr:to>
      <xdr:col>11</xdr:col>
      <xdr:colOff>457776</xdr:colOff>
      <xdr:row>6</xdr:row>
      <xdr:rowOff>248465</xdr:rowOff>
    </xdr:to>
    <xdr:pic>
      <xdr:nvPicPr>
        <xdr:cNvPr id="4" name="Picture 3">
          <a:extLst>
            <a:ext uri="{FF2B5EF4-FFF2-40B4-BE49-F238E27FC236}">
              <a16:creationId xmlns:a16="http://schemas.microsoft.com/office/drawing/2014/main" id="{F17043C6-483B-8F28-1D9D-075280C99B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86274" y="40821"/>
          <a:ext cx="2707038" cy="18405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706323</xdr:colOff>
      <xdr:row>0</xdr:row>
      <xdr:rowOff>27094</xdr:rowOff>
    </xdr:from>
    <xdr:to>
      <xdr:col>20</xdr:col>
      <xdr:colOff>937013</xdr:colOff>
      <xdr:row>2</xdr:row>
      <xdr:rowOff>16278</xdr:rowOff>
    </xdr:to>
    <xdr:pic>
      <xdr:nvPicPr>
        <xdr:cNvPr id="2" name="Picture 1">
          <a:extLst>
            <a:ext uri="{FF2B5EF4-FFF2-40B4-BE49-F238E27FC236}">
              <a16:creationId xmlns:a16="http://schemas.microsoft.com/office/drawing/2014/main" id="{01B45DAC-E21F-4A5B-A4FC-4F49196D59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75863" y="25189"/>
          <a:ext cx="2208658" cy="600689"/>
        </a:xfrm>
        <a:prstGeom prst="rect">
          <a:avLst/>
        </a:prstGeom>
      </xdr:spPr>
    </xdr:pic>
    <xdr:clientData/>
  </xdr:twoCellAnchor>
  <xdr:twoCellAnchor editAs="oneCell">
    <xdr:from>
      <xdr:col>0</xdr:col>
      <xdr:colOff>114512</xdr:colOff>
      <xdr:row>27</xdr:row>
      <xdr:rowOff>83216</xdr:rowOff>
    </xdr:from>
    <xdr:to>
      <xdr:col>1</xdr:col>
      <xdr:colOff>2535132</xdr:colOff>
      <xdr:row>35</xdr:row>
      <xdr:rowOff>401684</xdr:rowOff>
    </xdr:to>
    <xdr:pic>
      <xdr:nvPicPr>
        <xdr:cNvPr id="3" name="Picture 2">
          <a:extLst>
            <a:ext uri="{FF2B5EF4-FFF2-40B4-BE49-F238E27FC236}">
              <a16:creationId xmlns:a16="http://schemas.microsoft.com/office/drawing/2014/main" id="{BE2A2ABC-EC33-4092-B68A-19F0D1E1D5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512" y="5333396"/>
          <a:ext cx="2715895" cy="17910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706323</xdr:colOff>
      <xdr:row>0</xdr:row>
      <xdr:rowOff>27094</xdr:rowOff>
    </xdr:from>
    <xdr:to>
      <xdr:col>21</xdr:col>
      <xdr:colOff>320371</xdr:colOff>
      <xdr:row>2</xdr:row>
      <xdr:rowOff>16278</xdr:rowOff>
    </xdr:to>
    <xdr:pic>
      <xdr:nvPicPr>
        <xdr:cNvPr id="3" name="Picture 2">
          <a:extLst>
            <a:ext uri="{FF2B5EF4-FFF2-40B4-BE49-F238E27FC236}">
              <a16:creationId xmlns:a16="http://schemas.microsoft.com/office/drawing/2014/main" id="{269AF027-28E2-4B07-95CA-96FB46EB1D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75863" y="25189"/>
          <a:ext cx="2208658" cy="600689"/>
        </a:xfrm>
        <a:prstGeom prst="rect">
          <a:avLst/>
        </a:prstGeom>
      </xdr:spPr>
    </xdr:pic>
    <xdr:clientData/>
  </xdr:twoCellAnchor>
  <xdr:twoCellAnchor editAs="oneCell">
    <xdr:from>
      <xdr:col>0</xdr:col>
      <xdr:colOff>114512</xdr:colOff>
      <xdr:row>27</xdr:row>
      <xdr:rowOff>83216</xdr:rowOff>
    </xdr:from>
    <xdr:to>
      <xdr:col>1</xdr:col>
      <xdr:colOff>2535132</xdr:colOff>
      <xdr:row>37</xdr:row>
      <xdr:rowOff>18837</xdr:rowOff>
    </xdr:to>
    <xdr:pic>
      <xdr:nvPicPr>
        <xdr:cNvPr id="5" name="Picture 4">
          <a:extLst>
            <a:ext uri="{FF2B5EF4-FFF2-40B4-BE49-F238E27FC236}">
              <a16:creationId xmlns:a16="http://schemas.microsoft.com/office/drawing/2014/main" id="{F646DC28-3B70-5056-779A-A3C3138B78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512" y="5321966"/>
          <a:ext cx="2713143" cy="17972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212311</xdr:colOff>
      <xdr:row>27</xdr:row>
      <xdr:rowOff>104773</xdr:rowOff>
    </xdr:from>
    <xdr:to>
      <xdr:col>1</xdr:col>
      <xdr:colOff>2570569</xdr:colOff>
      <xdr:row>37</xdr:row>
      <xdr:rowOff>2115</xdr:rowOff>
    </xdr:to>
    <xdr:pic>
      <xdr:nvPicPr>
        <xdr:cNvPr id="3" name="Picture 2">
          <a:extLst>
            <a:ext uri="{FF2B5EF4-FFF2-40B4-BE49-F238E27FC236}">
              <a16:creationId xmlns:a16="http://schemas.microsoft.com/office/drawing/2014/main" id="{65F4DEB2-8FAB-5524-35ED-B009CEBF6B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311" y="5343523"/>
          <a:ext cx="2654591" cy="1749425"/>
        </a:xfrm>
        <a:prstGeom prst="rect">
          <a:avLst/>
        </a:prstGeom>
      </xdr:spPr>
    </xdr:pic>
    <xdr:clientData/>
  </xdr:twoCellAnchor>
  <xdr:twoCellAnchor editAs="oneCell">
    <xdr:from>
      <xdr:col>17</xdr:col>
      <xdr:colOff>706323</xdr:colOff>
      <xdr:row>0</xdr:row>
      <xdr:rowOff>27094</xdr:rowOff>
    </xdr:from>
    <xdr:to>
      <xdr:col>21</xdr:col>
      <xdr:colOff>324181</xdr:colOff>
      <xdr:row>2</xdr:row>
      <xdr:rowOff>20088</xdr:rowOff>
    </xdr:to>
    <xdr:pic>
      <xdr:nvPicPr>
        <xdr:cNvPr id="5" name="Picture 4">
          <a:extLst>
            <a:ext uri="{FF2B5EF4-FFF2-40B4-BE49-F238E27FC236}">
              <a16:creationId xmlns:a16="http://schemas.microsoft.com/office/drawing/2014/main" id="{EAB1313D-11C6-3912-B7B3-DD1D7F19FD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956906" y="27094"/>
          <a:ext cx="2221358" cy="57825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C0952-D475-4224-8E74-6261052FE777}">
  <dimension ref="I4:Z146"/>
  <sheetViews>
    <sheetView tabSelected="1" topLeftCell="H4" zoomScale="70" zoomScaleNormal="70" workbookViewId="0">
      <selection activeCell="H1" sqref="H1"/>
    </sheetView>
  </sheetViews>
  <sheetFormatPr defaultRowHeight="21"/>
  <cols>
    <col min="1" max="16384" width="8.88671875" style="285"/>
  </cols>
  <sheetData>
    <row r="4" spans="9:26">
      <c r="M4" s="285" t="s">
        <v>202</v>
      </c>
    </row>
    <row r="6" spans="9:26">
      <c r="M6" s="318" t="s">
        <v>203</v>
      </c>
      <c r="N6" s="318"/>
      <c r="O6" s="318"/>
      <c r="P6" s="318"/>
      <c r="Q6" s="318"/>
      <c r="R6" s="318"/>
      <c r="S6" s="318"/>
      <c r="T6" s="318"/>
      <c r="U6" s="318"/>
      <c r="V6" s="318"/>
      <c r="W6" s="318"/>
      <c r="X6" s="318"/>
      <c r="Y6" s="318"/>
      <c r="Z6" s="318"/>
    </row>
    <row r="7" spans="9:26">
      <c r="M7" s="318"/>
      <c r="N7" s="318"/>
      <c r="O7" s="318"/>
      <c r="P7" s="318"/>
      <c r="Q7" s="318"/>
      <c r="R7" s="318"/>
      <c r="S7" s="318"/>
      <c r="T7" s="318"/>
      <c r="U7" s="318"/>
      <c r="V7" s="318"/>
      <c r="W7" s="318"/>
      <c r="X7" s="318"/>
      <c r="Y7" s="318"/>
      <c r="Z7" s="318"/>
    </row>
    <row r="10" spans="9:26">
      <c r="I10" s="286" t="s">
        <v>199</v>
      </c>
      <c r="J10" s="286"/>
    </row>
    <row r="12" spans="9:26">
      <c r="I12" s="287">
        <v>1</v>
      </c>
      <c r="J12" s="285" t="s">
        <v>198</v>
      </c>
    </row>
    <row r="13" spans="9:26">
      <c r="I13" s="287"/>
    </row>
    <row r="14" spans="9:26">
      <c r="I14" s="287">
        <v>2</v>
      </c>
      <c r="J14" s="285" t="s">
        <v>188</v>
      </c>
    </row>
    <row r="15" spans="9:26">
      <c r="I15" s="287"/>
    </row>
    <row r="16" spans="9:26">
      <c r="I16" s="287">
        <v>3</v>
      </c>
      <c r="J16" s="285" t="s">
        <v>189</v>
      </c>
    </row>
    <row r="17" spans="9:10">
      <c r="I17" s="287"/>
    </row>
    <row r="18" spans="9:10">
      <c r="I18" s="287">
        <v>4</v>
      </c>
      <c r="J18" s="285" t="s">
        <v>201</v>
      </c>
    </row>
    <row r="19" spans="9:10">
      <c r="I19" s="287"/>
    </row>
    <row r="20" spans="9:10">
      <c r="I20" s="287">
        <v>5</v>
      </c>
      <c r="J20" s="285" t="s">
        <v>190</v>
      </c>
    </row>
    <row r="21" spans="9:10">
      <c r="I21" s="287"/>
    </row>
    <row r="22" spans="9:10">
      <c r="I22" s="287">
        <v>6</v>
      </c>
      <c r="J22" s="285" t="s">
        <v>191</v>
      </c>
    </row>
    <row r="23" spans="9:10">
      <c r="I23" s="287"/>
    </row>
    <row r="24" spans="9:10">
      <c r="I24" s="287">
        <v>7</v>
      </c>
      <c r="J24" s="285" t="s">
        <v>192</v>
      </c>
    </row>
    <row r="25" spans="9:10">
      <c r="I25" s="287"/>
    </row>
    <row r="26" spans="9:10">
      <c r="I26" s="287">
        <v>8</v>
      </c>
      <c r="J26" s="285" t="s">
        <v>193</v>
      </c>
    </row>
    <row r="27" spans="9:10">
      <c r="I27" s="287"/>
    </row>
    <row r="28" spans="9:10">
      <c r="I28" s="287">
        <v>9</v>
      </c>
      <c r="J28" s="285" t="s">
        <v>194</v>
      </c>
    </row>
    <row r="29" spans="9:10">
      <c r="I29" s="287"/>
    </row>
    <row r="30" spans="9:10">
      <c r="I30" s="287">
        <v>10</v>
      </c>
      <c r="J30" s="285" t="s">
        <v>195</v>
      </c>
    </row>
    <row r="31" spans="9:10">
      <c r="I31" s="287"/>
    </row>
    <row r="32" spans="9:10">
      <c r="I32" s="287">
        <v>11</v>
      </c>
      <c r="J32" s="285" t="s">
        <v>196</v>
      </c>
    </row>
    <row r="33" spans="9:10">
      <c r="I33" s="287"/>
    </row>
    <row r="34" spans="9:10">
      <c r="I34" s="287">
        <v>12</v>
      </c>
      <c r="J34" s="285" t="s">
        <v>197</v>
      </c>
    </row>
    <row r="49" s="285" customFormat="1"/>
    <row r="50" s="285" customFormat="1"/>
    <row r="51" s="285" customFormat="1"/>
    <row r="52" s="285" customFormat="1"/>
    <row r="53" s="285" customFormat="1"/>
    <row r="54" s="285" customFormat="1"/>
    <row r="55" s="285" customFormat="1"/>
    <row r="56" s="285" customFormat="1"/>
    <row r="57" s="285" customFormat="1"/>
    <row r="58" s="285" customFormat="1"/>
    <row r="59" s="285" customFormat="1"/>
    <row r="60" s="285" customFormat="1"/>
    <row r="61" s="285" customFormat="1"/>
    <row r="62" s="285" customFormat="1"/>
    <row r="63" s="285" customFormat="1"/>
    <row r="64" s="285" customFormat="1"/>
    <row r="65" s="285" customFormat="1"/>
    <row r="66" s="285" customFormat="1"/>
    <row r="67" s="285" customFormat="1"/>
    <row r="68" s="285" customFormat="1"/>
    <row r="69" s="285" customFormat="1"/>
    <row r="70" s="285" customFormat="1"/>
    <row r="71" s="285" customFormat="1"/>
    <row r="72" s="285" customFormat="1"/>
    <row r="73" s="285" customFormat="1"/>
    <row r="74" s="285" customFormat="1"/>
    <row r="75" s="285" customFormat="1"/>
    <row r="76" s="285" customFormat="1"/>
    <row r="77" s="285" customFormat="1"/>
    <row r="78" s="285" customFormat="1"/>
    <row r="79" s="285" customFormat="1"/>
    <row r="80" s="285" customFormat="1"/>
    <row r="81" s="285" customFormat="1"/>
    <row r="82" s="285" customFormat="1"/>
    <row r="83" s="285" customFormat="1"/>
    <row r="84" s="285" customFormat="1"/>
    <row r="85" s="285" customFormat="1"/>
    <row r="86" s="285" customFormat="1"/>
    <row r="87" s="285" customFormat="1"/>
    <row r="88" s="285" customFormat="1"/>
    <row r="89" s="285" customFormat="1"/>
    <row r="90" s="285" customFormat="1"/>
    <row r="91" s="285" customFormat="1"/>
    <row r="92" s="285" customFormat="1"/>
    <row r="93" s="285" customFormat="1"/>
    <row r="94" s="285" customFormat="1"/>
    <row r="95" s="285" customFormat="1"/>
    <row r="96" s="285" customFormat="1"/>
    <row r="97" s="285" customFormat="1"/>
    <row r="98" s="285" customFormat="1"/>
    <row r="99" s="285" customFormat="1"/>
    <row r="100" s="285" customFormat="1"/>
    <row r="101" s="285" customFormat="1"/>
    <row r="102" s="285" customFormat="1"/>
    <row r="103" s="285" customFormat="1"/>
    <row r="104" s="285" customFormat="1"/>
    <row r="105" s="285" customFormat="1"/>
    <row r="106" s="285" customFormat="1"/>
    <row r="107" s="285" customFormat="1"/>
    <row r="108" s="285" customFormat="1"/>
    <row r="109" s="285" customFormat="1"/>
    <row r="110" s="285" customFormat="1"/>
    <row r="111" s="285" customFormat="1"/>
    <row r="112" s="285" customFormat="1"/>
    <row r="113" s="285" customFormat="1"/>
    <row r="114" s="285" customFormat="1"/>
    <row r="115" s="285" customFormat="1"/>
    <row r="116" s="285" customFormat="1"/>
    <row r="118" s="285" customFormat="1"/>
    <row r="120" s="285" customFormat="1"/>
    <row r="121" s="285" customFormat="1"/>
    <row r="124" s="285" customFormat="1"/>
    <row r="126" s="285" customFormat="1"/>
    <row r="128" s="285" customFormat="1"/>
    <row r="130" s="285" customFormat="1"/>
    <row r="131" s="285" customFormat="1"/>
    <row r="132" s="285" customFormat="1"/>
    <row r="134" s="285" customFormat="1"/>
    <row r="136" s="285" customFormat="1"/>
    <row r="138" s="285" customFormat="1"/>
    <row r="140" s="285" customFormat="1"/>
    <row r="142" s="285" customFormat="1"/>
    <row r="144" s="285" customFormat="1"/>
    <row r="145" s="285" customFormat="1"/>
    <row r="146" s="285" customFormat="1"/>
  </sheetData>
  <mergeCells count="1">
    <mergeCell ref="M6:Z7"/>
  </mergeCells>
  <pageMargins left="0.7" right="0.7" top="0.75" bottom="0.75" header="0.3" footer="0.3"/>
  <pageSetup orientation="portrait" horizontalDpi="4294967294"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5AAA-E2AA-4C4F-B63F-C1B54B20EEB9}">
  <sheetPr>
    <pageSetUpPr fitToPage="1"/>
  </sheetPr>
  <dimension ref="A1:V56"/>
  <sheetViews>
    <sheetView topLeftCell="A25" zoomScale="80" zoomScaleNormal="80" workbookViewId="0">
      <selection activeCell="P41" sqref="P41"/>
    </sheetView>
  </sheetViews>
  <sheetFormatPr defaultRowHeight="14.4"/>
  <cols>
    <col min="1" max="1" width="4.33203125" style="5" customWidth="1"/>
    <col min="2" max="2" width="56.44140625" customWidth="1"/>
    <col min="3" max="3" width="12.33203125" customWidth="1"/>
    <col min="4" max="4" width="12.88671875" customWidth="1"/>
    <col min="5" max="5" width="17.21875" customWidth="1"/>
    <col min="6" max="6" width="11.88671875" customWidth="1"/>
    <col min="7" max="7" width="13.21875" customWidth="1"/>
    <col min="8" max="8" width="23.33203125" customWidth="1"/>
    <col min="9" max="9" width="13" customWidth="1"/>
    <col min="10" max="10" width="14.33203125" customWidth="1"/>
    <col min="11" max="11" width="16.5546875" customWidth="1"/>
    <col min="13" max="13" width="12.88671875" customWidth="1"/>
    <col min="14" max="14" width="3.21875" customWidth="1"/>
    <col min="15" max="15" width="4.44140625" style="5" customWidth="1"/>
    <col min="16" max="16" width="14.109375" customWidth="1"/>
    <col min="17" max="17" width="16.5546875" customWidth="1"/>
    <col min="18" max="18" width="10.21875" style="5" customWidth="1"/>
    <col min="19" max="19" width="14.5546875" customWidth="1"/>
    <col min="20" max="20" width="4" customWidth="1"/>
    <col min="21" max="21" width="16.44140625" customWidth="1"/>
    <col min="22" max="22" width="12.5546875" customWidth="1"/>
  </cols>
  <sheetData>
    <row r="1" spans="1:22" ht="25.8">
      <c r="A1" s="183"/>
      <c r="B1" s="184" t="s">
        <v>155</v>
      </c>
      <c r="C1" s="185"/>
      <c r="D1" s="185"/>
      <c r="E1" s="185"/>
      <c r="F1" s="185"/>
      <c r="G1" s="185"/>
      <c r="H1" s="185"/>
      <c r="I1" s="185"/>
      <c r="J1" s="185"/>
      <c r="K1" s="185"/>
      <c r="L1" s="185"/>
      <c r="M1" s="185"/>
      <c r="N1" s="185"/>
      <c r="O1" s="183"/>
      <c r="P1" s="185"/>
      <c r="Q1" s="185"/>
      <c r="R1" s="186" t="s">
        <v>116</v>
      </c>
      <c r="S1" s="185"/>
      <c r="T1" s="185"/>
      <c r="U1" s="185"/>
      <c r="V1" s="185"/>
    </row>
    <row r="2" spans="1:22" ht="22.2" customHeight="1">
      <c r="A2" s="183"/>
      <c r="B2" s="187" t="s">
        <v>200</v>
      </c>
      <c r="C2" s="185"/>
      <c r="D2" s="185"/>
      <c r="E2" s="185"/>
      <c r="F2" s="185"/>
      <c r="G2" s="185"/>
      <c r="H2" s="185"/>
      <c r="I2" s="185"/>
      <c r="J2" s="185"/>
      <c r="K2" s="185"/>
      <c r="L2" s="185"/>
      <c r="M2" s="185"/>
      <c r="N2" s="185"/>
      <c r="O2" s="183"/>
      <c r="P2" s="185"/>
      <c r="Q2" s="185"/>
      <c r="R2" s="188" t="s">
        <v>159</v>
      </c>
      <c r="S2" s="185"/>
      <c r="T2" s="185"/>
      <c r="U2" s="185"/>
      <c r="V2" s="185"/>
    </row>
    <row r="3" spans="1:22" ht="8.4" customHeight="1">
      <c r="A3" s="183"/>
      <c r="B3" s="189"/>
      <c r="C3" s="185"/>
      <c r="D3" s="185"/>
      <c r="E3" s="185"/>
      <c r="F3" s="185"/>
      <c r="G3" s="185"/>
      <c r="H3" s="185"/>
      <c r="I3" s="185"/>
      <c r="J3" s="185"/>
      <c r="K3" s="185"/>
      <c r="L3" s="185"/>
      <c r="M3" s="185"/>
      <c r="N3" s="185"/>
      <c r="O3" s="183"/>
      <c r="P3" s="185"/>
      <c r="Q3" s="185"/>
      <c r="R3" s="183"/>
      <c r="S3" s="185"/>
      <c r="T3" s="185"/>
      <c r="U3" s="185"/>
      <c r="V3" s="185"/>
    </row>
    <row r="4" spans="1:22" ht="25.8">
      <c r="A4" s="190" t="s">
        <v>184</v>
      </c>
      <c r="B4" s="191"/>
      <c r="C4" s="192" t="s">
        <v>74</v>
      </c>
      <c r="D4" s="192" t="s">
        <v>75</v>
      </c>
      <c r="E4" s="192" t="s">
        <v>76</v>
      </c>
      <c r="F4" s="185"/>
      <c r="G4" s="185"/>
      <c r="H4" s="185"/>
      <c r="I4" s="185"/>
      <c r="J4" s="185"/>
      <c r="K4" s="193" t="s">
        <v>77</v>
      </c>
      <c r="L4" s="194"/>
      <c r="M4" s="193" t="s">
        <v>78</v>
      </c>
      <c r="N4" s="195"/>
      <c r="O4" s="183"/>
      <c r="P4" s="185"/>
      <c r="Q4" s="196"/>
      <c r="R4" s="193" t="s">
        <v>79</v>
      </c>
      <c r="S4" s="193" t="s">
        <v>80</v>
      </c>
      <c r="T4" s="197"/>
      <c r="U4" s="198" t="s">
        <v>81</v>
      </c>
      <c r="V4" s="199"/>
    </row>
    <row r="5" spans="1:22" ht="18">
      <c r="A5" s="183"/>
      <c r="B5" s="200" t="s">
        <v>174</v>
      </c>
      <c r="C5" s="201"/>
      <c r="D5" s="201"/>
      <c r="E5" s="202"/>
      <c r="F5" s="203"/>
      <c r="G5" s="204" t="s">
        <v>175</v>
      </c>
      <c r="H5" s="205"/>
      <c r="I5" s="205"/>
      <c r="J5" s="205"/>
      <c r="K5" s="205"/>
      <c r="L5" s="205"/>
      <c r="M5" s="206"/>
      <c r="N5" s="185"/>
      <c r="O5" s="183"/>
      <c r="P5" s="207" t="s">
        <v>176</v>
      </c>
      <c r="Q5" s="208"/>
      <c r="R5" s="209"/>
      <c r="S5" s="208"/>
      <c r="T5" s="208"/>
      <c r="U5" s="208"/>
      <c r="V5" s="208"/>
    </row>
    <row r="6" spans="1:22">
      <c r="A6" s="183"/>
      <c r="B6" s="210"/>
      <c r="C6" s="211" t="s">
        <v>8</v>
      </c>
      <c r="D6" s="202"/>
      <c r="E6" s="211" t="s">
        <v>4</v>
      </c>
      <c r="F6" s="212"/>
      <c r="G6" s="213"/>
      <c r="H6" s="206"/>
      <c r="I6" s="206"/>
      <c r="J6" s="206"/>
      <c r="K6" s="213" t="s">
        <v>8</v>
      </c>
      <c r="L6" s="206"/>
      <c r="M6" s="213" t="s">
        <v>4</v>
      </c>
      <c r="N6" s="185"/>
      <c r="O6" s="183"/>
      <c r="P6" s="208" t="s">
        <v>15</v>
      </c>
      <c r="Q6" s="208"/>
      <c r="R6" s="209" t="s">
        <v>16</v>
      </c>
      <c r="S6" s="208" t="s">
        <v>17</v>
      </c>
      <c r="T6" s="208"/>
      <c r="U6" s="208" t="s">
        <v>18</v>
      </c>
      <c r="V6" s="208"/>
    </row>
    <row r="7" spans="1:22">
      <c r="A7" s="186">
        <v>1</v>
      </c>
      <c r="B7" s="214" t="s">
        <v>47</v>
      </c>
      <c r="C7" s="171">
        <v>700</v>
      </c>
      <c r="D7" s="215"/>
      <c r="E7" s="288">
        <f>C7*12</f>
        <v>8400</v>
      </c>
      <c r="F7" s="203" t="s">
        <v>162</v>
      </c>
      <c r="G7" s="216" t="s">
        <v>19</v>
      </c>
      <c r="H7" s="205"/>
      <c r="I7" s="205"/>
      <c r="J7" s="205"/>
      <c r="K7" s="171">
        <v>500</v>
      </c>
      <c r="L7" s="205"/>
      <c r="M7" s="296">
        <f t="shared" ref="M7:M17" si="0">K7*12</f>
        <v>6000</v>
      </c>
      <c r="N7" s="185"/>
      <c r="O7" s="186">
        <v>1</v>
      </c>
      <c r="P7" s="217" t="s">
        <v>20</v>
      </c>
      <c r="Q7" s="208"/>
      <c r="R7" s="175">
        <v>25</v>
      </c>
      <c r="S7" s="218">
        <v>1</v>
      </c>
      <c r="T7" s="208"/>
      <c r="U7" s="299">
        <f>R7*S7</f>
        <v>25</v>
      </c>
      <c r="V7" s="219"/>
    </row>
    <row r="8" spans="1:22">
      <c r="A8" s="186">
        <v>2</v>
      </c>
      <c r="B8" s="214" t="s">
        <v>21</v>
      </c>
      <c r="C8" s="172">
        <v>250</v>
      </c>
      <c r="D8" s="215"/>
      <c r="E8" s="289">
        <f t="shared" ref="E8:E17" si="1">C8*12</f>
        <v>3000</v>
      </c>
      <c r="F8" s="203" t="s">
        <v>163</v>
      </c>
      <c r="G8" s="216" t="s">
        <v>22</v>
      </c>
      <c r="H8" s="205"/>
      <c r="I8" s="205"/>
      <c r="J8" s="205"/>
      <c r="K8" s="172">
        <v>110</v>
      </c>
      <c r="L8" s="205"/>
      <c r="M8" s="297">
        <f t="shared" si="0"/>
        <v>1320</v>
      </c>
      <c r="N8" s="185"/>
      <c r="O8" s="186">
        <v>2</v>
      </c>
      <c r="P8" s="217" t="s">
        <v>23</v>
      </c>
      <c r="Q8" s="208"/>
      <c r="R8" s="176">
        <v>25</v>
      </c>
      <c r="S8" s="220">
        <v>2</v>
      </c>
      <c r="T8" s="208"/>
      <c r="U8" s="300">
        <f t="shared" ref="U8:U14" si="2">R8*S8</f>
        <v>50</v>
      </c>
      <c r="V8" s="221"/>
    </row>
    <row r="9" spans="1:22">
      <c r="A9" s="186">
        <v>3</v>
      </c>
      <c r="B9" s="214" t="s">
        <v>45</v>
      </c>
      <c r="C9" s="172">
        <v>150</v>
      </c>
      <c r="D9" s="215"/>
      <c r="E9" s="289">
        <f t="shared" si="1"/>
        <v>1800</v>
      </c>
      <c r="F9" s="203" t="s">
        <v>164</v>
      </c>
      <c r="G9" s="216" t="s">
        <v>24</v>
      </c>
      <c r="H9" s="205"/>
      <c r="I9" s="205"/>
      <c r="J9" s="205"/>
      <c r="K9" s="172">
        <v>100</v>
      </c>
      <c r="L9" s="205"/>
      <c r="M9" s="297">
        <f t="shared" si="0"/>
        <v>1200</v>
      </c>
      <c r="N9" s="185"/>
      <c r="O9" s="186">
        <v>3</v>
      </c>
      <c r="P9" s="217" t="s">
        <v>25</v>
      </c>
      <c r="Q9" s="208"/>
      <c r="R9" s="176">
        <v>25</v>
      </c>
      <c r="S9" s="220">
        <v>0.5</v>
      </c>
      <c r="T9" s="208"/>
      <c r="U9" s="300">
        <f t="shared" si="2"/>
        <v>12.5</v>
      </c>
      <c r="V9" s="221"/>
    </row>
    <row r="10" spans="1:22">
      <c r="A10" s="186">
        <v>4</v>
      </c>
      <c r="B10" s="214" t="s">
        <v>46</v>
      </c>
      <c r="C10" s="172">
        <v>1000</v>
      </c>
      <c r="D10" s="215"/>
      <c r="E10" s="289">
        <f t="shared" si="1"/>
        <v>12000</v>
      </c>
      <c r="F10" s="203" t="s">
        <v>165</v>
      </c>
      <c r="G10" s="216" t="s">
        <v>26</v>
      </c>
      <c r="H10" s="205"/>
      <c r="I10" s="205"/>
      <c r="J10" s="205"/>
      <c r="K10" s="172">
        <v>35</v>
      </c>
      <c r="L10" s="205"/>
      <c r="M10" s="297">
        <f t="shared" si="0"/>
        <v>420</v>
      </c>
      <c r="N10" s="185"/>
      <c r="O10" s="186">
        <v>4</v>
      </c>
      <c r="P10" s="217" t="s">
        <v>27</v>
      </c>
      <c r="Q10" s="208"/>
      <c r="R10" s="176">
        <v>25</v>
      </c>
      <c r="S10" s="220">
        <v>7</v>
      </c>
      <c r="T10" s="208"/>
      <c r="U10" s="300">
        <f t="shared" si="2"/>
        <v>175</v>
      </c>
      <c r="V10" s="221"/>
    </row>
    <row r="11" spans="1:22">
      <c r="A11" s="186">
        <v>5</v>
      </c>
      <c r="B11" s="214" t="s">
        <v>0</v>
      </c>
      <c r="C11" s="172">
        <v>500</v>
      </c>
      <c r="D11" s="215"/>
      <c r="E11" s="289">
        <f t="shared" si="1"/>
        <v>6000</v>
      </c>
      <c r="F11" s="203" t="s">
        <v>166</v>
      </c>
      <c r="G11" s="216" t="s">
        <v>42</v>
      </c>
      <c r="H11" s="205"/>
      <c r="I11" s="205"/>
      <c r="J11" s="205"/>
      <c r="K11" s="172">
        <v>40</v>
      </c>
      <c r="L11" s="205"/>
      <c r="M11" s="297">
        <f t="shared" si="0"/>
        <v>480</v>
      </c>
      <c r="N11" s="185"/>
      <c r="O11" s="186">
        <v>5</v>
      </c>
      <c r="P11" s="217" t="s">
        <v>28</v>
      </c>
      <c r="Q11" s="208"/>
      <c r="R11" s="176"/>
      <c r="S11" s="220"/>
      <c r="T11" s="208"/>
      <c r="U11" s="300">
        <f t="shared" si="2"/>
        <v>0</v>
      </c>
      <c r="V11" s="221"/>
    </row>
    <row r="12" spans="1:22">
      <c r="A12" s="186">
        <v>6</v>
      </c>
      <c r="B12" s="214" t="s">
        <v>5</v>
      </c>
      <c r="C12" s="172">
        <v>125</v>
      </c>
      <c r="D12" s="215"/>
      <c r="E12" s="289">
        <f t="shared" si="1"/>
        <v>1500</v>
      </c>
      <c r="F12" s="203" t="s">
        <v>167</v>
      </c>
      <c r="G12" s="216" t="s">
        <v>29</v>
      </c>
      <c r="H12" s="205"/>
      <c r="I12" s="205"/>
      <c r="J12" s="205"/>
      <c r="K12" s="172">
        <v>200</v>
      </c>
      <c r="L12" s="205"/>
      <c r="M12" s="297">
        <f t="shared" si="0"/>
        <v>2400</v>
      </c>
      <c r="N12" s="185"/>
      <c r="O12" s="186">
        <v>6</v>
      </c>
      <c r="P12" s="217" t="s">
        <v>30</v>
      </c>
      <c r="Q12" s="208"/>
      <c r="R12" s="176"/>
      <c r="S12" s="220"/>
      <c r="T12" s="208"/>
      <c r="U12" s="300">
        <f t="shared" si="2"/>
        <v>0</v>
      </c>
      <c r="V12" s="221"/>
    </row>
    <row r="13" spans="1:22">
      <c r="A13" s="186">
        <v>7</v>
      </c>
      <c r="B13" s="214" t="s">
        <v>6</v>
      </c>
      <c r="C13" s="172">
        <v>200</v>
      </c>
      <c r="D13" s="215"/>
      <c r="E13" s="289">
        <f t="shared" si="1"/>
        <v>2400</v>
      </c>
      <c r="F13" s="203" t="s">
        <v>168</v>
      </c>
      <c r="G13" s="216" t="s">
        <v>95</v>
      </c>
      <c r="H13" s="205"/>
      <c r="I13" s="205"/>
      <c r="J13" s="205"/>
      <c r="K13" s="172">
        <v>200</v>
      </c>
      <c r="L13" s="205"/>
      <c r="M13" s="297">
        <f t="shared" si="0"/>
        <v>2400</v>
      </c>
      <c r="N13" s="185"/>
      <c r="O13" s="186">
        <v>7</v>
      </c>
      <c r="P13" s="217" t="s">
        <v>100</v>
      </c>
      <c r="Q13" s="208"/>
      <c r="R13" s="176">
        <v>50</v>
      </c>
      <c r="S13" s="220">
        <v>10</v>
      </c>
      <c r="T13" s="208"/>
      <c r="U13" s="300">
        <f t="shared" si="2"/>
        <v>500</v>
      </c>
      <c r="V13" s="221"/>
    </row>
    <row r="14" spans="1:22">
      <c r="A14" s="186">
        <v>8</v>
      </c>
      <c r="B14" s="214" t="s">
        <v>44</v>
      </c>
      <c r="C14" s="172">
        <v>150</v>
      </c>
      <c r="D14" s="215"/>
      <c r="E14" s="289">
        <f t="shared" si="1"/>
        <v>1800</v>
      </c>
      <c r="F14" s="203" t="s">
        <v>169</v>
      </c>
      <c r="G14" s="216" t="s">
        <v>31</v>
      </c>
      <c r="H14" s="205"/>
      <c r="I14" s="205"/>
      <c r="J14" s="205"/>
      <c r="K14" s="172">
        <v>1000</v>
      </c>
      <c r="L14" s="205"/>
      <c r="M14" s="297">
        <f t="shared" si="0"/>
        <v>12000</v>
      </c>
      <c r="N14" s="185"/>
      <c r="O14" s="186">
        <v>8</v>
      </c>
      <c r="P14" s="217" t="s">
        <v>32</v>
      </c>
      <c r="Q14" s="208"/>
      <c r="R14" s="176"/>
      <c r="S14" s="220"/>
      <c r="T14" s="208"/>
      <c r="U14" s="300">
        <f t="shared" si="2"/>
        <v>0</v>
      </c>
      <c r="V14" s="221"/>
    </row>
    <row r="15" spans="1:22">
      <c r="A15" s="186">
        <v>9</v>
      </c>
      <c r="B15" s="214" t="s">
        <v>96</v>
      </c>
      <c r="C15" s="172">
        <v>200</v>
      </c>
      <c r="D15" s="215"/>
      <c r="E15" s="289">
        <f>C15</f>
        <v>200</v>
      </c>
      <c r="F15" s="203" t="s">
        <v>170</v>
      </c>
      <c r="G15" s="216" t="s">
        <v>117</v>
      </c>
      <c r="H15" s="205"/>
      <c r="I15" s="205"/>
      <c r="J15" s="205"/>
      <c r="K15" s="172">
        <v>200</v>
      </c>
      <c r="L15" s="205"/>
      <c r="M15" s="297">
        <f>K15</f>
        <v>200</v>
      </c>
      <c r="N15" s="185"/>
      <c r="O15" s="186">
        <v>9</v>
      </c>
      <c r="P15" s="217" t="s">
        <v>101</v>
      </c>
      <c r="Q15" s="208"/>
      <c r="R15" s="176">
        <v>1</v>
      </c>
      <c r="S15" s="220">
        <v>250</v>
      </c>
      <c r="T15" s="208"/>
      <c r="U15" s="300">
        <f>R15*S15</f>
        <v>250</v>
      </c>
      <c r="V15" s="221"/>
    </row>
    <row r="16" spans="1:22">
      <c r="A16" s="186">
        <v>10</v>
      </c>
      <c r="B16" s="214" t="s">
        <v>43</v>
      </c>
      <c r="C16" s="172">
        <v>800</v>
      </c>
      <c r="D16" s="215"/>
      <c r="E16" s="289">
        <f>C16</f>
        <v>800</v>
      </c>
      <c r="F16" s="203" t="s">
        <v>171</v>
      </c>
      <c r="G16" s="216" t="s">
        <v>118</v>
      </c>
      <c r="H16" s="205"/>
      <c r="I16" s="205"/>
      <c r="J16" s="205"/>
      <c r="K16" s="172">
        <v>1200</v>
      </c>
      <c r="L16" s="205"/>
      <c r="M16" s="297">
        <f>K16</f>
        <v>1200</v>
      </c>
      <c r="N16" s="185"/>
      <c r="O16" s="186">
        <v>10</v>
      </c>
      <c r="P16" s="217" t="s">
        <v>48</v>
      </c>
      <c r="Q16" s="208"/>
      <c r="R16" s="176"/>
      <c r="S16" s="220"/>
      <c r="T16" s="208"/>
      <c r="U16" s="300">
        <f>R16*S16</f>
        <v>0</v>
      </c>
      <c r="V16" s="221"/>
    </row>
    <row r="17" spans="1:22">
      <c r="A17" s="186">
        <v>11</v>
      </c>
      <c r="B17" s="222" t="s">
        <v>14</v>
      </c>
      <c r="C17" s="291">
        <f>SUM(C7:C15)*D17</f>
        <v>163.75</v>
      </c>
      <c r="D17" s="173">
        <v>0.05</v>
      </c>
      <c r="E17" s="288">
        <f t="shared" si="1"/>
        <v>1965</v>
      </c>
      <c r="F17" s="203" t="s">
        <v>172</v>
      </c>
      <c r="G17" s="223" t="s">
        <v>40</v>
      </c>
      <c r="H17" s="224"/>
      <c r="I17" s="224"/>
      <c r="J17" s="224"/>
      <c r="K17" s="171">
        <v>0</v>
      </c>
      <c r="L17" s="205"/>
      <c r="M17" s="297">
        <f t="shared" si="0"/>
        <v>0</v>
      </c>
      <c r="N17" s="185"/>
      <c r="O17" s="186">
        <v>11</v>
      </c>
      <c r="P17" s="225" t="s">
        <v>102</v>
      </c>
      <c r="Q17" s="226"/>
      <c r="R17" s="176"/>
      <c r="S17" s="227"/>
      <c r="T17" s="208"/>
      <c r="U17" s="300">
        <f>R17*S17</f>
        <v>0</v>
      </c>
      <c r="V17" s="221"/>
    </row>
    <row r="18" spans="1:22">
      <c r="A18" s="183">
        <v>12</v>
      </c>
      <c r="B18" s="228" t="s">
        <v>1</v>
      </c>
      <c r="C18" s="292">
        <f>SUM(C7:C17)</f>
        <v>4238.75</v>
      </c>
      <c r="D18" s="215"/>
      <c r="E18" s="290">
        <f>SUM(E7:E17)</f>
        <v>39865</v>
      </c>
      <c r="F18" s="203" t="s">
        <v>147</v>
      </c>
      <c r="G18" s="111" t="s">
        <v>33</v>
      </c>
      <c r="H18" s="205"/>
      <c r="I18" s="205">
        <v>12</v>
      </c>
      <c r="J18" s="205"/>
      <c r="K18" s="295">
        <f>SUM(K7:K17)</f>
        <v>3585</v>
      </c>
      <c r="L18" s="205"/>
      <c r="M18" s="298">
        <f>SUM(M7:M17)</f>
        <v>27620</v>
      </c>
      <c r="N18" s="185"/>
      <c r="O18" s="183">
        <v>12</v>
      </c>
      <c r="P18" s="208" t="s">
        <v>39</v>
      </c>
      <c r="Q18" s="208"/>
      <c r="R18" s="229"/>
      <c r="S18" s="230"/>
      <c r="T18" s="208"/>
      <c r="U18" s="300">
        <f>SUM(U7:U17)</f>
        <v>1012.5</v>
      </c>
      <c r="V18" s="221"/>
    </row>
    <row r="19" spans="1:22" ht="14.4" customHeight="1">
      <c r="A19" s="183"/>
      <c r="B19" s="210"/>
      <c r="C19" s="215"/>
      <c r="D19" s="312" t="s">
        <v>206</v>
      </c>
      <c r="E19" s="312"/>
      <c r="F19" s="203"/>
      <c r="G19" s="109" t="s">
        <v>126</v>
      </c>
      <c r="H19" s="205"/>
      <c r="I19" s="205"/>
      <c r="J19" s="205"/>
      <c r="K19" s="293">
        <f>K18/C20</f>
        <v>20.722543352601157</v>
      </c>
      <c r="L19" s="205"/>
      <c r="M19" s="205"/>
      <c r="N19" s="233"/>
      <c r="O19" s="234"/>
      <c r="P19" s="208"/>
      <c r="Q19" s="208"/>
      <c r="R19" s="209"/>
      <c r="S19" s="208"/>
      <c r="T19" s="208"/>
      <c r="U19" s="235"/>
      <c r="V19" s="208"/>
    </row>
    <row r="20" spans="1:22" ht="14.4" customHeight="1">
      <c r="A20" s="186">
        <v>13</v>
      </c>
      <c r="B20" s="93" t="s">
        <v>9</v>
      </c>
      <c r="C20" s="236">
        <v>173</v>
      </c>
      <c r="D20" s="312"/>
      <c r="E20" s="312"/>
      <c r="F20" s="203"/>
      <c r="G20" s="109" t="s">
        <v>125</v>
      </c>
      <c r="H20" s="205"/>
      <c r="I20" s="205"/>
      <c r="J20" s="205"/>
      <c r="K20" s="293">
        <f>U18</f>
        <v>1012.5</v>
      </c>
      <c r="L20" s="205"/>
      <c r="M20" s="206"/>
      <c r="N20" s="185"/>
      <c r="O20" s="183"/>
      <c r="P20" s="185"/>
      <c r="Q20" s="185"/>
      <c r="R20" s="183"/>
      <c r="S20" s="185"/>
      <c r="T20" s="185"/>
      <c r="U20" s="233"/>
      <c r="V20" s="185"/>
    </row>
    <row r="21" spans="1:22">
      <c r="A21" s="183">
        <v>14</v>
      </c>
      <c r="B21" s="93" t="s">
        <v>2</v>
      </c>
      <c r="C21" s="293">
        <f>(C18-E25)/C20</f>
        <v>18.721098265895954</v>
      </c>
      <c r="D21" s="312"/>
      <c r="E21" s="312"/>
      <c r="F21" s="203"/>
      <c r="G21" s="111" t="s">
        <v>127</v>
      </c>
      <c r="H21" s="205"/>
      <c r="I21" s="205"/>
      <c r="J21" s="205"/>
      <c r="K21" s="293">
        <f>(K18+K20)/C20</f>
        <v>26.575144508670519</v>
      </c>
      <c r="L21" s="205"/>
      <c r="M21" s="237"/>
      <c r="N21" s="238"/>
      <c r="O21" s="239"/>
      <c r="P21" s="240"/>
      <c r="Q21" s="240"/>
      <c r="R21" s="183"/>
      <c r="S21" s="185"/>
      <c r="T21" s="185"/>
      <c r="U21" s="233"/>
      <c r="V21" s="185"/>
    </row>
    <row r="22" spans="1:22">
      <c r="A22" s="186">
        <v>15</v>
      </c>
      <c r="B22" s="93" t="s">
        <v>73</v>
      </c>
      <c r="C22" s="232">
        <f>C21*D22</f>
        <v>7.4884393063583818</v>
      </c>
      <c r="D22" s="241">
        <v>0.4</v>
      </c>
      <c r="E22" s="159" t="s">
        <v>160</v>
      </c>
      <c r="F22" s="203" t="s">
        <v>173</v>
      </c>
      <c r="G22" s="160" t="s">
        <v>41</v>
      </c>
      <c r="H22" s="205"/>
      <c r="I22" s="205"/>
      <c r="J22" s="205"/>
      <c r="K22" s="174">
        <v>7.6249999999999998E-2</v>
      </c>
      <c r="L22" s="205"/>
      <c r="M22" s="206"/>
      <c r="N22" s="185"/>
      <c r="O22" s="183"/>
      <c r="P22" s="313" t="s">
        <v>161</v>
      </c>
      <c r="Q22" s="313"/>
      <c r="R22" s="313"/>
      <c r="S22" s="313"/>
      <c r="T22" s="313"/>
      <c r="U22" s="313"/>
      <c r="V22" s="313"/>
    </row>
    <row r="23" spans="1:22">
      <c r="A23" s="183">
        <v>16</v>
      </c>
      <c r="B23" s="95" t="s">
        <v>3</v>
      </c>
      <c r="C23" s="294">
        <f>C22+C21</f>
        <v>26.209537572254334</v>
      </c>
      <c r="D23" s="215"/>
      <c r="E23" s="215"/>
      <c r="F23" s="203"/>
      <c r="G23" s="111" t="s">
        <v>34</v>
      </c>
      <c r="H23" s="242"/>
      <c r="I23" s="242"/>
      <c r="J23" s="242"/>
      <c r="K23" s="294">
        <f>(K21*K22)+K21</f>
        <v>28.601499277456647</v>
      </c>
      <c r="L23" s="205"/>
      <c r="M23" s="243"/>
      <c r="N23" s="240"/>
      <c r="O23" s="244"/>
      <c r="P23" s="313"/>
      <c r="Q23" s="313"/>
      <c r="R23" s="313"/>
      <c r="S23" s="313"/>
      <c r="T23" s="313"/>
      <c r="U23" s="313"/>
      <c r="V23" s="313"/>
    </row>
    <row r="24" spans="1:22" ht="14.4" customHeight="1">
      <c r="A24" s="183">
        <v>17</v>
      </c>
      <c r="B24" s="95" t="s">
        <v>7</v>
      </c>
      <c r="C24" s="295">
        <f>C23*8</f>
        <v>209.67630057803467</v>
      </c>
      <c r="D24" s="215"/>
      <c r="E24" s="284" t="s">
        <v>185</v>
      </c>
      <c r="F24" s="203"/>
      <c r="G24" s="111" t="s">
        <v>35</v>
      </c>
      <c r="H24" s="242"/>
      <c r="I24" s="242"/>
      <c r="J24" s="242"/>
      <c r="K24" s="295">
        <f>8*K23</f>
        <v>228.81199421965317</v>
      </c>
      <c r="L24" s="205"/>
      <c r="M24" s="237"/>
      <c r="N24" s="240"/>
      <c r="O24" s="244"/>
      <c r="P24" s="313"/>
      <c r="Q24" s="313"/>
      <c r="R24" s="313"/>
      <c r="S24" s="313"/>
      <c r="T24" s="313"/>
      <c r="U24" s="313"/>
      <c r="V24" s="313"/>
    </row>
    <row r="25" spans="1:22">
      <c r="A25" s="183">
        <v>18</v>
      </c>
      <c r="B25" s="95" t="s">
        <v>13</v>
      </c>
      <c r="C25" s="295">
        <f>C24*5</f>
        <v>1048.3815028901734</v>
      </c>
      <c r="D25" s="201"/>
      <c r="E25" s="245">
        <v>1000</v>
      </c>
      <c r="F25" s="246">
        <v>18</v>
      </c>
      <c r="G25" s="111" t="s">
        <v>36</v>
      </c>
      <c r="H25" s="247"/>
      <c r="I25" s="247"/>
      <c r="J25" s="247"/>
      <c r="K25" s="295">
        <f>5*K24</f>
        <v>1144.0599710982658</v>
      </c>
      <c r="L25" s="205"/>
      <c r="M25" s="205"/>
      <c r="N25" s="185"/>
      <c r="O25" s="183"/>
      <c r="P25" s="313"/>
      <c r="Q25" s="313"/>
      <c r="R25" s="313"/>
      <c r="S25" s="313"/>
      <c r="T25" s="313"/>
      <c r="U25" s="313"/>
      <c r="V25" s="313"/>
    </row>
    <row r="26" spans="1:22">
      <c r="A26" s="183">
        <v>19</v>
      </c>
      <c r="B26" s="95" t="s">
        <v>12</v>
      </c>
      <c r="C26" s="295">
        <f>C20*C23</f>
        <v>4534.25</v>
      </c>
      <c r="D26" s="201"/>
      <c r="E26" s="201"/>
      <c r="F26" s="203"/>
      <c r="G26" s="111" t="s">
        <v>37</v>
      </c>
      <c r="H26" s="247"/>
      <c r="I26" s="247"/>
      <c r="J26" s="247"/>
      <c r="K26" s="295">
        <f>C20*K23</f>
        <v>4948.0593749999998</v>
      </c>
      <c r="L26" s="205"/>
      <c r="M26" s="205"/>
      <c r="N26" s="185"/>
      <c r="O26" s="183"/>
      <c r="P26" s="313"/>
      <c r="Q26" s="313"/>
      <c r="R26" s="313"/>
      <c r="S26" s="313"/>
      <c r="T26" s="313"/>
      <c r="U26" s="313"/>
      <c r="V26" s="313"/>
    </row>
    <row r="27" spans="1:22">
      <c r="A27" s="183">
        <v>20</v>
      </c>
      <c r="B27" s="95" t="s">
        <v>11</v>
      </c>
      <c r="C27" s="295">
        <f>(12*C20)*C23</f>
        <v>54411</v>
      </c>
      <c r="D27" s="201"/>
      <c r="E27" s="201"/>
      <c r="F27" s="203"/>
      <c r="G27" s="111" t="s">
        <v>38</v>
      </c>
      <c r="H27" s="247"/>
      <c r="I27" s="247"/>
      <c r="J27" s="247"/>
      <c r="K27" s="295">
        <f>(12*C20)*K23</f>
        <v>59376.712500000001</v>
      </c>
      <c r="L27" s="205"/>
      <c r="M27" s="205"/>
      <c r="N27" s="185"/>
      <c r="O27" s="183"/>
      <c r="P27" s="313"/>
      <c r="Q27" s="313"/>
      <c r="R27" s="313"/>
      <c r="S27" s="313"/>
      <c r="T27" s="313"/>
      <c r="U27" s="313"/>
      <c r="V27" s="313"/>
    </row>
    <row r="28" spans="1:22">
      <c r="A28" s="183"/>
      <c r="B28" s="185"/>
      <c r="C28" s="185"/>
      <c r="D28" s="185"/>
      <c r="E28" s="185"/>
      <c r="F28" s="185"/>
      <c r="G28" s="185"/>
      <c r="H28" s="185"/>
      <c r="I28" s="185"/>
      <c r="J28" s="185"/>
      <c r="K28" s="185"/>
      <c r="L28" s="185"/>
      <c r="M28" s="185"/>
      <c r="N28" s="185"/>
      <c r="O28" s="183"/>
      <c r="P28" s="185"/>
      <c r="Q28" s="185"/>
      <c r="R28" s="183"/>
      <c r="S28" s="185"/>
      <c r="T28" s="185"/>
      <c r="U28" s="185"/>
      <c r="V28" s="185"/>
    </row>
    <row r="29" spans="1:22" ht="18" customHeight="1">
      <c r="A29" s="183"/>
      <c r="B29" s="185"/>
      <c r="C29" s="248"/>
      <c r="D29" s="248"/>
      <c r="E29" s="248"/>
      <c r="F29" s="249" t="s">
        <v>149</v>
      </c>
      <c r="G29" s="248"/>
      <c r="H29" s="248"/>
      <c r="I29" s="250"/>
      <c r="J29" s="314" t="s">
        <v>205</v>
      </c>
      <c r="K29" s="315"/>
      <c r="L29" s="315"/>
      <c r="M29" s="315"/>
      <c r="N29" s="315"/>
      <c r="O29" s="315"/>
      <c r="P29" s="315"/>
      <c r="Q29" s="315"/>
      <c r="R29" s="315"/>
      <c r="S29" s="315"/>
      <c r="T29" s="315"/>
      <c r="U29" s="315"/>
      <c r="V29" s="315"/>
    </row>
    <row r="30" spans="1:22">
      <c r="A30" s="183"/>
      <c r="B30" s="203" t="s">
        <v>150</v>
      </c>
      <c r="C30" s="129" t="s">
        <v>207</v>
      </c>
      <c r="D30" s="251"/>
      <c r="E30" s="251"/>
      <c r="F30" s="251"/>
      <c r="G30" s="251"/>
      <c r="H30" s="307">
        <f>C23+K23</f>
        <v>54.81103684971098</v>
      </c>
      <c r="I30" s="185"/>
      <c r="J30" s="315"/>
      <c r="K30" s="315"/>
      <c r="L30" s="315"/>
      <c r="M30" s="315"/>
      <c r="N30" s="315"/>
      <c r="O30" s="315"/>
      <c r="P30" s="315"/>
      <c r="Q30" s="315"/>
      <c r="R30" s="315"/>
      <c r="S30" s="315"/>
      <c r="T30" s="315"/>
      <c r="U30" s="315"/>
      <c r="V30" s="315"/>
    </row>
    <row r="31" spans="1:22">
      <c r="A31" s="183"/>
      <c r="B31" s="203" t="s">
        <v>151</v>
      </c>
      <c r="C31" s="129" t="s">
        <v>209</v>
      </c>
      <c r="D31" s="251"/>
      <c r="E31" s="251"/>
      <c r="F31" s="251"/>
      <c r="G31" s="251"/>
      <c r="H31" s="308">
        <f>C24+K24</f>
        <v>438.48829479768784</v>
      </c>
      <c r="I31" s="185"/>
      <c r="J31" s="315"/>
      <c r="K31" s="315"/>
      <c r="L31" s="315"/>
      <c r="M31" s="315"/>
      <c r="N31" s="315"/>
      <c r="O31" s="315"/>
      <c r="P31" s="315"/>
      <c r="Q31" s="315"/>
      <c r="R31" s="315"/>
      <c r="S31" s="315"/>
      <c r="T31" s="315"/>
      <c r="U31" s="315"/>
      <c r="V31" s="315"/>
    </row>
    <row r="32" spans="1:22">
      <c r="A32" s="183"/>
      <c r="B32" s="203" t="s">
        <v>152</v>
      </c>
      <c r="C32" s="129" t="s">
        <v>208</v>
      </c>
      <c r="D32" s="251"/>
      <c r="E32" s="251"/>
      <c r="F32" s="251"/>
      <c r="G32" s="251"/>
      <c r="H32" s="308">
        <f>C25+K25</f>
        <v>2192.4414739884392</v>
      </c>
      <c r="I32" s="185"/>
      <c r="J32" s="315"/>
      <c r="K32" s="315"/>
      <c r="L32" s="315"/>
      <c r="M32" s="315"/>
      <c r="N32" s="315"/>
      <c r="O32" s="315"/>
      <c r="P32" s="315"/>
      <c r="Q32" s="315"/>
      <c r="R32" s="315"/>
      <c r="S32" s="315"/>
      <c r="T32" s="315"/>
      <c r="U32" s="315"/>
      <c r="V32" s="315"/>
    </row>
    <row r="33" spans="1:22">
      <c r="A33" s="183"/>
      <c r="B33" s="203" t="s">
        <v>153</v>
      </c>
      <c r="C33" s="129" t="s">
        <v>210</v>
      </c>
      <c r="D33" s="251"/>
      <c r="E33" s="251"/>
      <c r="F33" s="251"/>
      <c r="G33" s="251"/>
      <c r="H33" s="308">
        <f>C26+K26</f>
        <v>9482.3093750000007</v>
      </c>
      <c r="I33" s="185"/>
      <c r="J33" s="315"/>
      <c r="K33" s="315"/>
      <c r="L33" s="315"/>
      <c r="M33" s="315"/>
      <c r="N33" s="315"/>
      <c r="O33" s="315"/>
      <c r="P33" s="315"/>
      <c r="Q33" s="315"/>
      <c r="R33" s="315"/>
      <c r="S33" s="315"/>
      <c r="T33" s="315"/>
      <c r="U33" s="315"/>
      <c r="V33" s="315"/>
    </row>
    <row r="34" spans="1:22">
      <c r="A34" s="183"/>
      <c r="B34" s="203" t="s">
        <v>154</v>
      </c>
      <c r="C34" s="129" t="s">
        <v>211</v>
      </c>
      <c r="D34" s="251"/>
      <c r="E34" s="251"/>
      <c r="F34" s="251"/>
      <c r="G34" s="251"/>
      <c r="H34" s="308">
        <f>C27+K27</f>
        <v>113787.71249999999</v>
      </c>
      <c r="I34" s="185"/>
      <c r="J34" s="315"/>
      <c r="K34" s="315"/>
      <c r="L34" s="315"/>
      <c r="M34" s="315"/>
      <c r="N34" s="315"/>
      <c r="O34" s="315"/>
      <c r="P34" s="315"/>
      <c r="Q34" s="315"/>
      <c r="R34" s="315"/>
      <c r="S34" s="315"/>
      <c r="T34" s="315"/>
      <c r="U34" s="315"/>
      <c r="V34" s="315"/>
    </row>
    <row r="35" spans="1:22">
      <c r="A35" s="183"/>
      <c r="B35" s="185"/>
      <c r="C35" s="252"/>
      <c r="D35" s="252"/>
      <c r="E35" s="253"/>
      <c r="F35" s="254" t="s">
        <v>82</v>
      </c>
      <c r="G35" s="252"/>
      <c r="H35" s="252"/>
      <c r="I35" s="185"/>
      <c r="J35" s="315"/>
      <c r="K35" s="315"/>
      <c r="L35" s="315"/>
      <c r="M35" s="315"/>
      <c r="N35" s="315"/>
      <c r="O35" s="315"/>
      <c r="P35" s="315"/>
      <c r="Q35" s="315"/>
      <c r="R35" s="315"/>
      <c r="S35" s="315"/>
      <c r="T35" s="315"/>
      <c r="U35" s="315"/>
      <c r="V35" s="315"/>
    </row>
    <row r="36" spans="1:22" ht="34.200000000000003" customHeight="1">
      <c r="A36" s="183"/>
      <c r="B36" s="185"/>
      <c r="C36" s="255"/>
      <c r="D36" s="255"/>
      <c r="E36" s="256"/>
      <c r="F36" s="183"/>
      <c r="G36" s="255"/>
      <c r="H36" s="255"/>
      <c r="I36" s="185"/>
      <c r="J36" s="315"/>
      <c r="K36" s="315"/>
      <c r="L36" s="315"/>
      <c r="M36" s="315"/>
      <c r="N36" s="315"/>
      <c r="O36" s="315"/>
      <c r="P36" s="315"/>
      <c r="Q36" s="315"/>
      <c r="R36" s="315"/>
      <c r="S36" s="315"/>
      <c r="T36" s="315"/>
      <c r="U36" s="315"/>
      <c r="V36" s="315"/>
    </row>
    <row r="37" spans="1:22">
      <c r="A37" s="183"/>
      <c r="B37" s="185"/>
      <c r="C37" s="255"/>
      <c r="D37" s="255"/>
      <c r="E37" s="256"/>
      <c r="F37" s="183"/>
      <c r="G37" s="255"/>
      <c r="H37" s="255"/>
      <c r="I37" s="185"/>
      <c r="J37" s="185"/>
      <c r="K37" s="257"/>
      <c r="L37" s="257"/>
      <c r="M37" s="257"/>
      <c r="N37" s="257"/>
      <c r="O37" s="258"/>
      <c r="P37" s="257"/>
      <c r="Q37" s="257"/>
      <c r="R37" s="257"/>
      <c r="S37" s="257"/>
      <c r="T37" s="257"/>
      <c r="U37" s="257"/>
      <c r="V37" s="257"/>
    </row>
    <row r="38" spans="1:22" s="55" customFormat="1" ht="15.6">
      <c r="A38" s="259"/>
      <c r="B38" s="260" t="s">
        <v>123</v>
      </c>
      <c r="C38" s="261" t="s">
        <v>83</v>
      </c>
      <c r="D38" s="261" t="s">
        <v>84</v>
      </c>
      <c r="E38" s="261" t="s">
        <v>85</v>
      </c>
      <c r="F38" s="261" t="s">
        <v>86</v>
      </c>
      <c r="G38" s="261" t="s">
        <v>87</v>
      </c>
      <c r="H38" s="261" t="s">
        <v>88</v>
      </c>
      <c r="I38" s="261" t="s">
        <v>89</v>
      </c>
      <c r="J38" s="261" t="s">
        <v>90</v>
      </c>
      <c r="K38" s="261" t="s">
        <v>91</v>
      </c>
      <c r="L38" s="259"/>
      <c r="M38" s="259"/>
      <c r="N38" s="259"/>
      <c r="O38" s="259"/>
      <c r="P38" s="262" t="s">
        <v>92</v>
      </c>
      <c r="Q38" s="259"/>
      <c r="R38" s="259"/>
      <c r="S38" s="259"/>
      <c r="T38" s="259"/>
      <c r="U38" s="259"/>
      <c r="V38" s="259"/>
    </row>
    <row r="39" spans="1:22">
      <c r="A39" s="183"/>
      <c r="B39" s="263" t="s">
        <v>104</v>
      </c>
      <c r="C39" s="264" t="s">
        <v>49</v>
      </c>
      <c r="D39" s="264" t="s">
        <v>50</v>
      </c>
      <c r="E39" s="264" t="s">
        <v>51</v>
      </c>
      <c r="F39" s="264" t="s">
        <v>56</v>
      </c>
      <c r="G39" s="264" t="s">
        <v>54</v>
      </c>
      <c r="H39" s="264" t="s">
        <v>53</v>
      </c>
      <c r="I39" s="264" t="s">
        <v>57</v>
      </c>
      <c r="J39" s="265" t="s">
        <v>52</v>
      </c>
      <c r="K39" s="264" t="s">
        <v>55</v>
      </c>
      <c r="L39" s="183"/>
      <c r="M39" s="183"/>
      <c r="N39" s="266"/>
      <c r="O39" s="183"/>
      <c r="P39" s="316" t="s">
        <v>122</v>
      </c>
      <c r="Q39" s="317"/>
      <c r="R39" s="317"/>
      <c r="S39" s="317"/>
      <c r="T39" s="317"/>
      <c r="U39" s="317"/>
      <c r="V39" s="208"/>
    </row>
    <row r="40" spans="1:22">
      <c r="A40" s="186">
        <v>26</v>
      </c>
      <c r="B40" s="267" t="s">
        <v>70</v>
      </c>
      <c r="C40" s="177">
        <v>20</v>
      </c>
      <c r="D40" s="177">
        <v>3</v>
      </c>
      <c r="E40" s="177">
        <v>20</v>
      </c>
      <c r="F40" s="177">
        <v>4</v>
      </c>
      <c r="G40" s="177">
        <v>8</v>
      </c>
      <c r="H40" s="177">
        <v>20</v>
      </c>
      <c r="I40" s="177">
        <v>6</v>
      </c>
      <c r="J40" s="177">
        <v>1</v>
      </c>
      <c r="K40" s="177">
        <v>6</v>
      </c>
      <c r="L40" s="185"/>
      <c r="M40" s="185"/>
      <c r="N40" s="185"/>
      <c r="O40" s="186">
        <v>26</v>
      </c>
      <c r="P40" s="177">
        <v>6</v>
      </c>
      <c r="Q40" s="231" t="s">
        <v>98</v>
      </c>
      <c r="R40" s="205"/>
      <c r="S40" s="205"/>
      <c r="T40" s="254"/>
      <c r="U40" s="205"/>
      <c r="V40" s="205"/>
    </row>
    <row r="41" spans="1:22">
      <c r="A41" s="183">
        <v>27</v>
      </c>
      <c r="B41" s="268" t="s">
        <v>93</v>
      </c>
      <c r="C41" s="269" t="s">
        <v>58</v>
      </c>
      <c r="D41" s="269" t="s">
        <v>59</v>
      </c>
      <c r="E41" s="269" t="s">
        <v>58</v>
      </c>
      <c r="F41" s="269" t="s">
        <v>60</v>
      </c>
      <c r="G41" s="269" t="s">
        <v>61</v>
      </c>
      <c r="H41" s="269" t="s">
        <v>58</v>
      </c>
      <c r="I41" s="269" t="s">
        <v>59</v>
      </c>
      <c r="J41" s="269" t="s">
        <v>59</v>
      </c>
      <c r="K41" s="269" t="s">
        <v>58</v>
      </c>
      <c r="L41" s="185"/>
      <c r="M41" s="270"/>
      <c r="N41" s="185"/>
      <c r="O41" s="183">
        <v>27</v>
      </c>
      <c r="P41" s="304">
        <f>P40*H30</f>
        <v>328.8662210982659</v>
      </c>
      <c r="Q41" s="231" t="s">
        <v>105</v>
      </c>
      <c r="R41" s="205"/>
      <c r="S41" s="205"/>
      <c r="T41" s="254"/>
      <c r="U41" s="205"/>
      <c r="V41" s="205"/>
    </row>
    <row r="42" spans="1:22">
      <c r="A42" s="183">
        <v>28</v>
      </c>
      <c r="B42" s="271" t="s">
        <v>113</v>
      </c>
      <c r="C42" s="301">
        <f>C40*H30</f>
        <v>1096.2207369942196</v>
      </c>
      <c r="D42" s="301">
        <f>D40*H32</f>
        <v>6577.324421965317</v>
      </c>
      <c r="E42" s="301">
        <f>E40*H30</f>
        <v>1096.2207369942196</v>
      </c>
      <c r="F42" s="301">
        <f>F40*H33</f>
        <v>37929.237500000003</v>
      </c>
      <c r="G42" s="301">
        <f>G40*H31</f>
        <v>3507.9063583815027</v>
      </c>
      <c r="H42" s="301">
        <f>H40*H30</f>
        <v>1096.2207369942196</v>
      </c>
      <c r="I42" s="301">
        <f>I40*H32</f>
        <v>13154.648843930634</v>
      </c>
      <c r="J42" s="301">
        <f>J40*H32</f>
        <v>2192.4414739884392</v>
      </c>
      <c r="K42" s="301">
        <f>K40*H30</f>
        <v>328.8662210982659</v>
      </c>
      <c r="L42" s="185"/>
      <c r="M42" s="233"/>
      <c r="N42" s="185"/>
      <c r="O42" s="186">
        <v>28</v>
      </c>
      <c r="P42" s="178">
        <v>4500</v>
      </c>
      <c r="Q42" s="231" t="s">
        <v>106</v>
      </c>
      <c r="R42" s="205"/>
      <c r="S42" s="205"/>
      <c r="T42" s="254"/>
      <c r="U42" s="205"/>
      <c r="V42" s="205"/>
    </row>
    <row r="43" spans="1:22">
      <c r="A43" s="183">
        <v>29</v>
      </c>
      <c r="B43" s="271" t="s">
        <v>204</v>
      </c>
      <c r="C43" s="178">
        <v>200</v>
      </c>
      <c r="D43" s="178">
        <v>500</v>
      </c>
      <c r="E43" s="178">
        <v>100</v>
      </c>
      <c r="F43" s="178">
        <v>2000</v>
      </c>
      <c r="G43" s="178">
        <v>250</v>
      </c>
      <c r="H43" s="178">
        <v>250</v>
      </c>
      <c r="I43" s="178">
        <v>800</v>
      </c>
      <c r="J43" s="178">
        <v>500</v>
      </c>
      <c r="K43" s="178">
        <v>100</v>
      </c>
      <c r="L43" s="185"/>
      <c r="M43" s="233"/>
      <c r="N43" s="185"/>
      <c r="O43" s="186">
        <v>29</v>
      </c>
      <c r="P43" s="178">
        <v>50000</v>
      </c>
      <c r="Q43" s="231" t="s">
        <v>110</v>
      </c>
      <c r="R43" s="205"/>
      <c r="S43" s="205"/>
      <c r="T43" s="254"/>
      <c r="U43" s="205"/>
      <c r="V43" s="205"/>
    </row>
    <row r="44" spans="1:22">
      <c r="A44" s="183">
        <v>30</v>
      </c>
      <c r="B44" s="271" t="s">
        <v>132</v>
      </c>
      <c r="C44" s="303">
        <f>(C42+C43)/C40</f>
        <v>64.811036849710973</v>
      </c>
      <c r="D44" s="303">
        <f>(D42+D43)/(D40*40)</f>
        <v>58.977703516377645</v>
      </c>
      <c r="E44" s="303">
        <f>(E42+E43)/E40</f>
        <v>59.81103684971098</v>
      </c>
      <c r="F44" s="303">
        <f>(F42+F43)/(F40*173)</f>
        <v>57.701210260115609</v>
      </c>
      <c r="G44" s="303">
        <f>(G42+G43)/(G40*8)</f>
        <v>58.71728684971098</v>
      </c>
      <c r="H44" s="303">
        <f>(H42+H43)/H40</f>
        <v>67.311036849710973</v>
      </c>
      <c r="I44" s="303">
        <f>(I42+I43)/(I40*40)</f>
        <v>58.144370183044309</v>
      </c>
      <c r="J44" s="303">
        <f>(J42+J43)/(J40*40)</f>
        <v>67.311036849710973</v>
      </c>
      <c r="K44" s="303">
        <f>(K42+K43)/K40</f>
        <v>71.477703516377645</v>
      </c>
      <c r="L44" s="185"/>
      <c r="M44" s="233"/>
      <c r="N44" s="185"/>
      <c r="O44" s="186">
        <v>30</v>
      </c>
      <c r="P44" s="179">
        <v>0.03</v>
      </c>
      <c r="Q44" s="231" t="s">
        <v>111</v>
      </c>
      <c r="R44" s="205"/>
      <c r="S44" s="205"/>
      <c r="T44" s="254"/>
      <c r="U44" s="205"/>
      <c r="V44" s="205"/>
    </row>
    <row r="45" spans="1:22">
      <c r="A45" s="186">
        <v>31</v>
      </c>
      <c r="B45" s="267" t="s">
        <v>71</v>
      </c>
      <c r="C45" s="177">
        <v>280</v>
      </c>
      <c r="D45" s="177">
        <v>480</v>
      </c>
      <c r="E45" s="177">
        <v>12</v>
      </c>
      <c r="F45" s="177">
        <v>1000</v>
      </c>
      <c r="G45" s="177">
        <v>12</v>
      </c>
      <c r="H45" s="177">
        <v>4</v>
      </c>
      <c r="I45" s="177">
        <v>10</v>
      </c>
      <c r="J45" s="177">
        <v>20</v>
      </c>
      <c r="K45" s="177">
        <v>30</v>
      </c>
      <c r="L45" s="185"/>
      <c r="M45" s="272"/>
      <c r="N45" s="185"/>
      <c r="O45" s="183">
        <v>31</v>
      </c>
      <c r="P45" s="305">
        <f>(P43*P44)+P41</f>
        <v>1828.8662210982659</v>
      </c>
      <c r="Q45" s="231" t="s">
        <v>107</v>
      </c>
      <c r="R45" s="205"/>
      <c r="S45" s="205"/>
      <c r="T45" s="254"/>
      <c r="U45" s="205"/>
      <c r="V45" s="205"/>
    </row>
    <row r="46" spans="1:22">
      <c r="A46" s="183">
        <v>32</v>
      </c>
      <c r="B46" s="273" t="s">
        <v>103</v>
      </c>
      <c r="C46" s="274" t="s">
        <v>62</v>
      </c>
      <c r="D46" s="274" t="s">
        <v>63</v>
      </c>
      <c r="E46" s="274" t="s">
        <v>69</v>
      </c>
      <c r="F46" s="274" t="s">
        <v>94</v>
      </c>
      <c r="G46" s="274" t="s">
        <v>63</v>
      </c>
      <c r="H46" s="274" t="s">
        <v>64</v>
      </c>
      <c r="I46" s="274" t="s">
        <v>65</v>
      </c>
      <c r="J46" s="274" t="s">
        <v>65</v>
      </c>
      <c r="K46" s="274" t="s">
        <v>65</v>
      </c>
      <c r="L46" s="185"/>
      <c r="M46" s="233"/>
      <c r="N46" s="185"/>
      <c r="O46" s="186">
        <v>32</v>
      </c>
      <c r="P46" s="180">
        <v>1</v>
      </c>
      <c r="Q46" s="231" t="s">
        <v>108</v>
      </c>
      <c r="R46" s="205"/>
      <c r="S46" s="205"/>
      <c r="T46" s="254"/>
      <c r="U46" s="205"/>
      <c r="V46" s="205"/>
    </row>
    <row r="47" spans="1:22">
      <c r="A47" s="183">
        <v>33</v>
      </c>
      <c r="B47" s="271" t="s">
        <v>115</v>
      </c>
      <c r="C47" s="302">
        <f t="shared" ref="C47:K47" si="3">(C42+C43)/C45</f>
        <v>4.6293597749793554</v>
      </c>
      <c r="D47" s="302">
        <f t="shared" si="3"/>
        <v>14.744425879094411</v>
      </c>
      <c r="E47" s="302">
        <f t="shared" si="3"/>
        <v>99.685061416184965</v>
      </c>
      <c r="F47" s="302">
        <f t="shared" si="3"/>
        <v>39.929237500000006</v>
      </c>
      <c r="G47" s="302">
        <f t="shared" si="3"/>
        <v>313.15886319845856</v>
      </c>
      <c r="H47" s="302">
        <f t="shared" si="3"/>
        <v>336.55518424855489</v>
      </c>
      <c r="I47" s="302">
        <f t="shared" si="3"/>
        <v>1395.4648843930634</v>
      </c>
      <c r="J47" s="302">
        <f t="shared" si="3"/>
        <v>134.62207369942195</v>
      </c>
      <c r="K47" s="302">
        <f t="shared" si="3"/>
        <v>14.295540703275529</v>
      </c>
      <c r="L47" s="185"/>
      <c r="M47" s="270"/>
      <c r="N47" s="185"/>
      <c r="O47" s="183">
        <v>33</v>
      </c>
      <c r="P47" s="305">
        <f>P45/P46</f>
        <v>1828.8662210982659</v>
      </c>
      <c r="Q47" s="231" t="s">
        <v>109</v>
      </c>
      <c r="R47" s="205"/>
      <c r="S47" s="205"/>
      <c r="T47" s="254"/>
      <c r="U47" s="205"/>
      <c r="V47" s="205"/>
    </row>
    <row r="48" spans="1:22">
      <c r="A48" s="183">
        <v>34</v>
      </c>
      <c r="B48" s="275"/>
      <c r="C48" s="276" t="s">
        <v>66</v>
      </c>
      <c r="D48" s="277" t="s">
        <v>67</v>
      </c>
      <c r="E48" s="277" t="s">
        <v>133</v>
      </c>
      <c r="F48" s="277" t="s">
        <v>134</v>
      </c>
      <c r="G48" s="277" t="s">
        <v>67</v>
      </c>
      <c r="H48" s="277" t="s">
        <v>135</v>
      </c>
      <c r="I48" s="278"/>
      <c r="J48" s="279" t="s">
        <v>68</v>
      </c>
      <c r="K48" s="280"/>
      <c r="L48" s="281"/>
      <c r="M48" s="185"/>
      <c r="N48" s="185"/>
      <c r="O48" s="282">
        <v>34</v>
      </c>
      <c r="P48" s="306">
        <f>P45/P42</f>
        <v>0.40641471579961463</v>
      </c>
      <c r="Q48" s="231" t="s">
        <v>112</v>
      </c>
      <c r="R48" s="205"/>
      <c r="S48" s="205"/>
      <c r="T48" s="254"/>
      <c r="U48" s="205"/>
      <c r="V48" s="205"/>
    </row>
    <row r="49" spans="1:22">
      <c r="A49" s="183"/>
      <c r="B49" s="185"/>
      <c r="C49" s="185"/>
      <c r="D49" s="185"/>
      <c r="E49" s="185"/>
      <c r="F49" s="185"/>
      <c r="G49" s="185"/>
      <c r="H49" s="185"/>
      <c r="I49" s="185"/>
      <c r="J49" s="185"/>
      <c r="K49" s="185"/>
      <c r="L49" s="185"/>
      <c r="M49" s="185"/>
      <c r="N49" s="185"/>
      <c r="O49" s="183"/>
      <c r="P49" s="185"/>
      <c r="Q49" s="185"/>
      <c r="R49" s="185"/>
      <c r="S49" s="185"/>
      <c r="T49" s="183"/>
      <c r="U49" s="185"/>
      <c r="V49" s="185"/>
    </row>
    <row r="50" spans="1:22">
      <c r="A50" s="183"/>
      <c r="B50" s="185"/>
      <c r="C50" s="185"/>
      <c r="D50" s="185"/>
      <c r="E50" s="185"/>
      <c r="F50" s="185"/>
      <c r="G50" s="185"/>
      <c r="H50" s="185"/>
      <c r="I50" s="185"/>
      <c r="J50" s="185"/>
      <c r="K50" s="185"/>
      <c r="L50" s="185"/>
      <c r="M50" s="185"/>
      <c r="N50" s="185"/>
      <c r="O50" s="183"/>
      <c r="P50" s="185"/>
      <c r="Q50" s="185"/>
      <c r="R50" s="185"/>
      <c r="S50" s="185"/>
      <c r="T50" s="183"/>
      <c r="U50" s="185"/>
      <c r="V50" s="185"/>
    </row>
    <row r="51" spans="1:22" ht="18">
      <c r="A51" s="183"/>
      <c r="B51" s="283" t="s">
        <v>183</v>
      </c>
      <c r="C51" s="185"/>
      <c r="D51" s="185"/>
      <c r="E51" s="185"/>
      <c r="F51" s="185"/>
      <c r="G51" s="185"/>
      <c r="H51" s="185"/>
      <c r="I51" s="185"/>
      <c r="J51" s="185"/>
      <c r="K51" s="185"/>
      <c r="L51" s="185"/>
      <c r="M51" s="185"/>
      <c r="N51" s="185"/>
      <c r="O51" s="183"/>
      <c r="P51" s="185"/>
      <c r="Q51" s="185"/>
      <c r="R51" s="183"/>
      <c r="S51" s="185"/>
      <c r="T51" s="185"/>
      <c r="U51" s="185"/>
      <c r="V51" s="185"/>
    </row>
    <row r="52" spans="1:22">
      <c r="A52" s="183" t="s">
        <v>178</v>
      </c>
      <c r="B52" s="309"/>
      <c r="C52" s="310"/>
      <c r="D52" s="310"/>
      <c r="E52" s="310"/>
      <c r="F52" s="310"/>
      <c r="G52" s="310"/>
      <c r="H52" s="310"/>
      <c r="I52" s="310"/>
      <c r="J52" s="310"/>
      <c r="K52" s="310"/>
      <c r="L52" s="310"/>
      <c r="M52" s="310"/>
      <c r="N52" s="310"/>
      <c r="O52" s="310"/>
      <c r="P52" s="310"/>
      <c r="Q52" s="310"/>
      <c r="R52" s="310"/>
      <c r="S52" s="310"/>
      <c r="T52" s="310"/>
      <c r="U52" s="310"/>
      <c r="V52" s="311"/>
    </row>
    <row r="53" spans="1:22">
      <c r="A53" s="183" t="s">
        <v>179</v>
      </c>
      <c r="B53" s="309"/>
      <c r="C53" s="310"/>
      <c r="D53" s="310"/>
      <c r="E53" s="310"/>
      <c r="F53" s="310"/>
      <c r="G53" s="310"/>
      <c r="H53" s="310"/>
      <c r="I53" s="310"/>
      <c r="J53" s="310"/>
      <c r="K53" s="310"/>
      <c r="L53" s="310"/>
      <c r="M53" s="310"/>
      <c r="N53" s="310"/>
      <c r="O53" s="310"/>
      <c r="P53" s="310"/>
      <c r="Q53" s="310"/>
      <c r="R53" s="310"/>
      <c r="S53" s="310"/>
      <c r="T53" s="310"/>
      <c r="U53" s="310"/>
      <c r="V53" s="311"/>
    </row>
    <row r="54" spans="1:22">
      <c r="A54" s="183" t="s">
        <v>180</v>
      </c>
      <c r="B54" s="309"/>
      <c r="C54" s="310"/>
      <c r="D54" s="310"/>
      <c r="E54" s="310"/>
      <c r="F54" s="310"/>
      <c r="G54" s="310"/>
      <c r="H54" s="310"/>
      <c r="I54" s="310"/>
      <c r="J54" s="310"/>
      <c r="K54" s="310"/>
      <c r="L54" s="310"/>
      <c r="M54" s="310"/>
      <c r="N54" s="310"/>
      <c r="O54" s="310"/>
      <c r="P54" s="310"/>
      <c r="Q54" s="310"/>
      <c r="R54" s="310"/>
      <c r="S54" s="310"/>
      <c r="T54" s="310"/>
      <c r="U54" s="310"/>
      <c r="V54" s="311"/>
    </row>
    <row r="55" spans="1:22">
      <c r="A55" s="183" t="s">
        <v>181</v>
      </c>
      <c r="B55" s="309"/>
      <c r="C55" s="310"/>
      <c r="D55" s="310"/>
      <c r="E55" s="310"/>
      <c r="F55" s="310"/>
      <c r="G55" s="310"/>
      <c r="H55" s="310"/>
      <c r="I55" s="310"/>
      <c r="J55" s="310"/>
      <c r="K55" s="310"/>
      <c r="L55" s="310"/>
      <c r="M55" s="310"/>
      <c r="N55" s="310"/>
      <c r="O55" s="310"/>
      <c r="P55" s="310"/>
      <c r="Q55" s="310"/>
      <c r="R55" s="310"/>
      <c r="S55" s="310"/>
      <c r="T55" s="310"/>
      <c r="U55" s="310"/>
      <c r="V55" s="311"/>
    </row>
    <row r="56" spans="1:22">
      <c r="A56" s="183" t="s">
        <v>182</v>
      </c>
      <c r="B56" s="309"/>
      <c r="C56" s="310"/>
      <c r="D56" s="310"/>
      <c r="E56" s="310"/>
      <c r="F56" s="310"/>
      <c r="G56" s="310"/>
      <c r="H56" s="310"/>
      <c r="I56" s="310"/>
      <c r="J56" s="310"/>
      <c r="K56" s="310"/>
      <c r="L56" s="310"/>
      <c r="M56" s="310"/>
      <c r="N56" s="310"/>
      <c r="O56" s="310"/>
      <c r="P56" s="310"/>
      <c r="Q56" s="310"/>
      <c r="R56" s="310"/>
      <c r="S56" s="310"/>
      <c r="T56" s="310"/>
      <c r="U56" s="310"/>
      <c r="V56" s="311"/>
    </row>
  </sheetData>
  <mergeCells count="9">
    <mergeCell ref="B54:V54"/>
    <mergeCell ref="B55:V55"/>
    <mergeCell ref="B56:V56"/>
    <mergeCell ref="D19:E21"/>
    <mergeCell ref="P22:V27"/>
    <mergeCell ref="J29:V36"/>
    <mergeCell ref="P39:U39"/>
    <mergeCell ref="B52:V52"/>
    <mergeCell ref="B53:V53"/>
  </mergeCells>
  <pageMargins left="0.7" right="0.7" top="0.75" bottom="0.75" header="0.3" footer="0.3"/>
  <pageSetup paperSize="3" scale="7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D44AD-9263-478F-B167-1D745F040131}">
  <sheetPr>
    <pageSetUpPr fitToPage="1"/>
  </sheetPr>
  <dimension ref="A1:V51"/>
  <sheetViews>
    <sheetView zoomScale="90" zoomScaleNormal="90" workbookViewId="0"/>
  </sheetViews>
  <sheetFormatPr defaultRowHeight="14.4"/>
  <cols>
    <col min="1" max="1" width="4.33203125" style="5" customWidth="1"/>
    <col min="2" max="2" width="41.109375" customWidth="1"/>
    <col min="3" max="3" width="12.33203125" customWidth="1"/>
    <col min="4" max="4" width="10.33203125" customWidth="1"/>
    <col min="5" max="5" width="13.5546875" customWidth="1"/>
    <col min="6" max="6" width="10.6640625" bestFit="1" customWidth="1"/>
    <col min="7" max="7" width="10.44140625" customWidth="1"/>
    <col min="8" max="8" width="23.33203125" customWidth="1"/>
    <col min="9" max="10" width="10.6640625" customWidth="1"/>
    <col min="11" max="11" width="16.5546875" customWidth="1"/>
    <col min="13" max="13" width="12.88671875" customWidth="1"/>
    <col min="14" max="14" width="3.21875" customWidth="1"/>
    <col min="15" max="15" width="4.44140625" style="5" customWidth="1"/>
    <col min="16" max="16" width="14.109375" customWidth="1"/>
    <col min="17" max="17" width="16.5546875" customWidth="1"/>
    <col min="18" max="18" width="10.21875" style="5" customWidth="1"/>
    <col min="19" max="19" width="14.5546875" customWidth="1"/>
    <col min="20" max="20" width="4" customWidth="1"/>
    <col min="22" max="22" width="5.33203125" customWidth="1"/>
  </cols>
  <sheetData>
    <row r="1" spans="1:22" ht="25.8">
      <c r="B1" s="96" t="s">
        <v>155</v>
      </c>
      <c r="R1" s="145" t="s">
        <v>116</v>
      </c>
    </row>
    <row r="2" spans="1:22" ht="22.2" customHeight="1">
      <c r="B2" s="97" t="s">
        <v>177</v>
      </c>
      <c r="R2" s="146" t="s">
        <v>159</v>
      </c>
    </row>
    <row r="3" spans="1:22" ht="8.4" customHeight="1">
      <c r="B3" s="4"/>
    </row>
    <row r="4" spans="1:22" ht="25.8">
      <c r="B4" s="37"/>
      <c r="C4" s="113" t="s">
        <v>74</v>
      </c>
      <c r="D4" s="113" t="s">
        <v>75</v>
      </c>
      <c r="E4" s="113" t="s">
        <v>76</v>
      </c>
      <c r="K4" s="35" t="s">
        <v>77</v>
      </c>
      <c r="L4" s="36"/>
      <c r="M4" s="35" t="s">
        <v>78</v>
      </c>
      <c r="N4" s="38"/>
      <c r="Q4" s="39"/>
      <c r="R4" s="35" t="s">
        <v>79</v>
      </c>
      <c r="S4" s="35" t="s">
        <v>80</v>
      </c>
      <c r="T4" s="40"/>
      <c r="U4" s="42" t="s">
        <v>81</v>
      </c>
      <c r="V4" s="41"/>
    </row>
    <row r="5" spans="1:22" ht="18">
      <c r="B5" s="92" t="s">
        <v>174</v>
      </c>
      <c r="C5" s="91"/>
      <c r="D5" s="91"/>
      <c r="E5" s="98"/>
      <c r="F5" s="78"/>
      <c r="G5" s="107" t="s">
        <v>175</v>
      </c>
      <c r="H5" s="100"/>
      <c r="I5" s="100"/>
      <c r="J5" s="100"/>
      <c r="K5" s="100"/>
      <c r="L5" s="100"/>
      <c r="M5" s="101"/>
      <c r="P5" s="117" t="s">
        <v>176</v>
      </c>
      <c r="Q5" s="118"/>
      <c r="R5" s="120"/>
      <c r="S5" s="118"/>
      <c r="T5" s="118"/>
      <c r="U5" s="118"/>
      <c r="V5" s="118"/>
    </row>
    <row r="6" spans="1:22">
      <c r="B6" s="93"/>
      <c r="C6" s="112" t="s">
        <v>8</v>
      </c>
      <c r="D6" s="98"/>
      <c r="E6" s="112" t="s">
        <v>4</v>
      </c>
      <c r="F6" s="79"/>
      <c r="G6" s="108"/>
      <c r="H6" s="101"/>
      <c r="I6" s="101"/>
      <c r="J6" s="101"/>
      <c r="K6" s="108" t="s">
        <v>8</v>
      </c>
      <c r="L6" s="101"/>
      <c r="M6" s="108" t="s">
        <v>4</v>
      </c>
      <c r="P6" s="118" t="s">
        <v>15</v>
      </c>
      <c r="Q6" s="118"/>
      <c r="R6" s="120" t="s">
        <v>16</v>
      </c>
      <c r="S6" s="118" t="s">
        <v>17</v>
      </c>
      <c r="T6" s="118"/>
      <c r="U6" s="118" t="s">
        <v>18</v>
      </c>
      <c r="V6" s="118"/>
    </row>
    <row r="7" spans="1:22">
      <c r="A7" s="145">
        <v>1</v>
      </c>
      <c r="B7" s="93" t="s">
        <v>47</v>
      </c>
      <c r="C7" s="17">
        <v>800</v>
      </c>
      <c r="D7" s="99"/>
      <c r="E7" s="148">
        <f>C7*12</f>
        <v>9600</v>
      </c>
      <c r="F7" s="78" t="s">
        <v>162</v>
      </c>
      <c r="G7" s="109" t="s">
        <v>19</v>
      </c>
      <c r="H7" s="100"/>
      <c r="I7" s="100"/>
      <c r="J7" s="100"/>
      <c r="K7" s="17">
        <v>500</v>
      </c>
      <c r="L7" s="100"/>
      <c r="M7" s="156">
        <f t="shared" ref="M7:M17" si="0">K7*12</f>
        <v>6000</v>
      </c>
      <c r="O7" s="145">
        <v>1</v>
      </c>
      <c r="P7" s="118" t="s">
        <v>20</v>
      </c>
      <c r="Q7" s="118"/>
      <c r="R7" s="80">
        <v>25</v>
      </c>
      <c r="S7" s="124">
        <v>1</v>
      </c>
      <c r="T7" s="118"/>
      <c r="U7" s="43">
        <f>R7*S7</f>
        <v>25</v>
      </c>
      <c r="V7" s="48"/>
    </row>
    <row r="8" spans="1:22">
      <c r="A8" s="145">
        <v>2</v>
      </c>
      <c r="B8" s="93" t="s">
        <v>21</v>
      </c>
      <c r="C8" s="18">
        <v>250</v>
      </c>
      <c r="D8" s="99"/>
      <c r="E8" s="149">
        <f t="shared" ref="E8:E17" si="1">C8*12</f>
        <v>3000</v>
      </c>
      <c r="F8" s="78" t="s">
        <v>163</v>
      </c>
      <c r="G8" s="109" t="s">
        <v>22</v>
      </c>
      <c r="H8" s="100"/>
      <c r="I8" s="100"/>
      <c r="J8" s="100"/>
      <c r="K8" s="18">
        <v>110</v>
      </c>
      <c r="L8" s="100"/>
      <c r="M8" s="157">
        <f t="shared" si="0"/>
        <v>1320</v>
      </c>
      <c r="O8" s="145">
        <v>2</v>
      </c>
      <c r="P8" s="118" t="s">
        <v>23</v>
      </c>
      <c r="Q8" s="118"/>
      <c r="R8" s="82">
        <v>25</v>
      </c>
      <c r="S8" s="125">
        <v>2</v>
      </c>
      <c r="T8" s="118"/>
      <c r="U8" s="44">
        <f t="shared" ref="U8:U14" si="2">R8*S8</f>
        <v>50</v>
      </c>
      <c r="V8" s="49"/>
    </row>
    <row r="9" spans="1:22">
      <c r="A9" s="145">
        <v>3</v>
      </c>
      <c r="B9" s="93" t="s">
        <v>45</v>
      </c>
      <c r="C9" s="18">
        <v>150</v>
      </c>
      <c r="D9" s="99"/>
      <c r="E9" s="149">
        <f t="shared" si="1"/>
        <v>1800</v>
      </c>
      <c r="F9" s="78" t="s">
        <v>164</v>
      </c>
      <c r="G9" s="109" t="s">
        <v>24</v>
      </c>
      <c r="H9" s="100"/>
      <c r="I9" s="100"/>
      <c r="J9" s="100"/>
      <c r="K9" s="18">
        <v>100</v>
      </c>
      <c r="L9" s="100"/>
      <c r="M9" s="157">
        <f t="shared" si="0"/>
        <v>1200</v>
      </c>
      <c r="O9" s="145">
        <v>3</v>
      </c>
      <c r="P9" s="118" t="s">
        <v>25</v>
      </c>
      <c r="Q9" s="118"/>
      <c r="R9" s="82">
        <v>25</v>
      </c>
      <c r="S9" s="125">
        <v>0.5</v>
      </c>
      <c r="T9" s="118"/>
      <c r="U9" s="44">
        <f t="shared" si="2"/>
        <v>12.5</v>
      </c>
      <c r="V9" s="49"/>
    </row>
    <row r="10" spans="1:22">
      <c r="A10" s="145">
        <v>4</v>
      </c>
      <c r="B10" s="93" t="s">
        <v>46</v>
      </c>
      <c r="C10" s="18">
        <v>100</v>
      </c>
      <c r="D10" s="99"/>
      <c r="E10" s="149">
        <f t="shared" si="1"/>
        <v>1200</v>
      </c>
      <c r="F10" s="78" t="s">
        <v>165</v>
      </c>
      <c r="G10" s="109" t="s">
        <v>26</v>
      </c>
      <c r="H10" s="100"/>
      <c r="I10" s="100"/>
      <c r="J10" s="100"/>
      <c r="K10" s="18">
        <v>35</v>
      </c>
      <c r="L10" s="100"/>
      <c r="M10" s="157">
        <f t="shared" si="0"/>
        <v>420</v>
      </c>
      <c r="O10" s="145">
        <v>4</v>
      </c>
      <c r="P10" s="118" t="s">
        <v>27</v>
      </c>
      <c r="Q10" s="118"/>
      <c r="R10" s="82">
        <v>25</v>
      </c>
      <c r="S10" s="125">
        <v>7</v>
      </c>
      <c r="T10" s="118"/>
      <c r="U10" s="44">
        <f t="shared" si="2"/>
        <v>175</v>
      </c>
      <c r="V10" s="49"/>
    </row>
    <row r="11" spans="1:22">
      <c r="A11" s="145">
        <v>5</v>
      </c>
      <c r="B11" s="93" t="s">
        <v>0</v>
      </c>
      <c r="C11" s="18">
        <v>350</v>
      </c>
      <c r="D11" s="99"/>
      <c r="E11" s="149">
        <f t="shared" si="1"/>
        <v>4200</v>
      </c>
      <c r="F11" s="78" t="s">
        <v>166</v>
      </c>
      <c r="G11" s="109" t="s">
        <v>42</v>
      </c>
      <c r="H11" s="100"/>
      <c r="I11" s="100"/>
      <c r="J11" s="100"/>
      <c r="K11" s="18">
        <v>40</v>
      </c>
      <c r="L11" s="100"/>
      <c r="M11" s="157">
        <f t="shared" si="0"/>
        <v>480</v>
      </c>
      <c r="O11" s="145">
        <v>5</v>
      </c>
      <c r="P11" s="118" t="s">
        <v>28</v>
      </c>
      <c r="Q11" s="118"/>
      <c r="R11" s="82"/>
      <c r="S11" s="125"/>
      <c r="T11" s="118"/>
      <c r="U11" s="44">
        <f t="shared" si="2"/>
        <v>0</v>
      </c>
      <c r="V11" s="49"/>
    </row>
    <row r="12" spans="1:22">
      <c r="A12" s="145">
        <v>6</v>
      </c>
      <c r="B12" s="93" t="s">
        <v>5</v>
      </c>
      <c r="C12" s="18">
        <v>125</v>
      </c>
      <c r="D12" s="99"/>
      <c r="E12" s="149">
        <f t="shared" si="1"/>
        <v>1500</v>
      </c>
      <c r="F12" s="78" t="s">
        <v>167</v>
      </c>
      <c r="G12" s="109" t="s">
        <v>29</v>
      </c>
      <c r="H12" s="100"/>
      <c r="I12" s="100"/>
      <c r="J12" s="100"/>
      <c r="K12" s="18">
        <v>200</v>
      </c>
      <c r="L12" s="100"/>
      <c r="M12" s="157">
        <f t="shared" si="0"/>
        <v>2400</v>
      </c>
      <c r="O12" s="145">
        <v>6</v>
      </c>
      <c r="P12" s="118" t="s">
        <v>30</v>
      </c>
      <c r="Q12" s="118"/>
      <c r="R12" s="82"/>
      <c r="S12" s="125"/>
      <c r="T12" s="118"/>
      <c r="U12" s="44">
        <f t="shared" si="2"/>
        <v>0</v>
      </c>
      <c r="V12" s="49"/>
    </row>
    <row r="13" spans="1:22">
      <c r="A13" s="145">
        <v>7</v>
      </c>
      <c r="B13" s="93" t="s">
        <v>6</v>
      </c>
      <c r="C13" s="18">
        <v>200</v>
      </c>
      <c r="D13" s="99"/>
      <c r="E13" s="149">
        <f t="shared" si="1"/>
        <v>2400</v>
      </c>
      <c r="F13" s="78" t="s">
        <v>168</v>
      </c>
      <c r="G13" s="109" t="s">
        <v>95</v>
      </c>
      <c r="H13" s="100"/>
      <c r="I13" s="100"/>
      <c r="J13" s="100"/>
      <c r="K13" s="18">
        <v>200</v>
      </c>
      <c r="L13" s="100"/>
      <c r="M13" s="157">
        <f t="shared" si="0"/>
        <v>2400</v>
      </c>
      <c r="O13" s="145">
        <v>7</v>
      </c>
      <c r="P13" s="118" t="s">
        <v>100</v>
      </c>
      <c r="Q13" s="118"/>
      <c r="R13" s="82">
        <v>50</v>
      </c>
      <c r="S13" s="125">
        <v>10</v>
      </c>
      <c r="T13" s="118"/>
      <c r="U13" s="44">
        <f t="shared" si="2"/>
        <v>500</v>
      </c>
      <c r="V13" s="49"/>
    </row>
    <row r="14" spans="1:22">
      <c r="A14" s="145">
        <v>8</v>
      </c>
      <c r="B14" s="93" t="s">
        <v>44</v>
      </c>
      <c r="C14" s="18">
        <v>150</v>
      </c>
      <c r="D14" s="99"/>
      <c r="E14" s="149">
        <f t="shared" si="1"/>
        <v>1800</v>
      </c>
      <c r="F14" s="78" t="s">
        <v>169</v>
      </c>
      <c r="G14" s="109" t="s">
        <v>31</v>
      </c>
      <c r="H14" s="100"/>
      <c r="I14" s="100"/>
      <c r="J14" s="100"/>
      <c r="K14" s="18">
        <v>50</v>
      </c>
      <c r="L14" s="100"/>
      <c r="M14" s="157">
        <f t="shared" si="0"/>
        <v>600</v>
      </c>
      <c r="O14" s="145">
        <v>8</v>
      </c>
      <c r="P14" s="118" t="s">
        <v>32</v>
      </c>
      <c r="Q14" s="118"/>
      <c r="R14" s="82"/>
      <c r="S14" s="125"/>
      <c r="T14" s="118"/>
      <c r="U14" s="44">
        <f t="shared" si="2"/>
        <v>0</v>
      </c>
      <c r="V14" s="49"/>
    </row>
    <row r="15" spans="1:22">
      <c r="A15" s="145">
        <v>9</v>
      </c>
      <c r="B15" s="93" t="s">
        <v>96</v>
      </c>
      <c r="C15" s="18">
        <v>200</v>
      </c>
      <c r="D15" s="99"/>
      <c r="E15" s="149">
        <f>C15</f>
        <v>200</v>
      </c>
      <c r="F15" s="78" t="s">
        <v>170</v>
      </c>
      <c r="G15" s="109" t="s">
        <v>117</v>
      </c>
      <c r="H15" s="100"/>
      <c r="I15" s="100"/>
      <c r="J15" s="100"/>
      <c r="K15" s="18"/>
      <c r="L15" s="100"/>
      <c r="M15" s="157">
        <f>K15</f>
        <v>0</v>
      </c>
      <c r="O15" s="145">
        <v>9</v>
      </c>
      <c r="P15" s="118" t="s">
        <v>101</v>
      </c>
      <c r="Q15" s="118"/>
      <c r="R15" s="82"/>
      <c r="S15" s="125"/>
      <c r="T15" s="118"/>
      <c r="U15" s="44"/>
      <c r="V15" s="49"/>
    </row>
    <row r="16" spans="1:22">
      <c r="A16" s="145">
        <v>10</v>
      </c>
      <c r="B16" s="93" t="s">
        <v>43</v>
      </c>
      <c r="C16" s="18">
        <v>800</v>
      </c>
      <c r="D16" s="99"/>
      <c r="E16" s="149">
        <f>C16</f>
        <v>800</v>
      </c>
      <c r="F16" s="78" t="s">
        <v>171</v>
      </c>
      <c r="G16" s="109" t="s">
        <v>118</v>
      </c>
      <c r="H16" s="100"/>
      <c r="I16" s="100"/>
      <c r="J16" s="100"/>
      <c r="K16" s="18">
        <v>1200</v>
      </c>
      <c r="L16" s="100"/>
      <c r="M16" s="157">
        <f>K16</f>
        <v>1200</v>
      </c>
      <c r="O16" s="145">
        <v>10</v>
      </c>
      <c r="P16" s="118" t="s">
        <v>48</v>
      </c>
      <c r="Q16" s="118"/>
      <c r="R16" s="82"/>
      <c r="S16" s="125"/>
      <c r="T16" s="118"/>
      <c r="U16" s="44"/>
      <c r="V16" s="49"/>
    </row>
    <row r="17" spans="1:22">
      <c r="A17" s="145">
        <v>11</v>
      </c>
      <c r="B17" s="94" t="s">
        <v>14</v>
      </c>
      <c r="C17" s="154">
        <f>SUM(C7:C15)*D17</f>
        <v>116.25</v>
      </c>
      <c r="D17" s="114">
        <v>0.05</v>
      </c>
      <c r="E17" s="148">
        <f t="shared" si="1"/>
        <v>1395</v>
      </c>
      <c r="F17" s="78" t="s">
        <v>172</v>
      </c>
      <c r="G17" s="110" t="s">
        <v>40</v>
      </c>
      <c r="H17" s="102"/>
      <c r="I17" s="102"/>
      <c r="J17" s="102"/>
      <c r="K17" s="17">
        <v>0</v>
      </c>
      <c r="L17" s="100"/>
      <c r="M17" s="157">
        <f t="shared" si="0"/>
        <v>0</v>
      </c>
      <c r="O17" s="145">
        <v>11</v>
      </c>
      <c r="P17" s="119" t="s">
        <v>102</v>
      </c>
      <c r="Q17" s="119"/>
      <c r="R17" s="82"/>
      <c r="S17" s="121"/>
      <c r="T17" s="118"/>
      <c r="U17" s="44"/>
      <c r="V17" s="49"/>
    </row>
    <row r="18" spans="1:22">
      <c r="A18" s="5">
        <v>12</v>
      </c>
      <c r="B18" s="95" t="s">
        <v>1</v>
      </c>
      <c r="C18" s="155">
        <f>SUM(C7:C17)</f>
        <v>3241.25</v>
      </c>
      <c r="D18" s="99"/>
      <c r="E18" s="150">
        <f>SUM(E7:E17)</f>
        <v>27895</v>
      </c>
      <c r="F18" s="78" t="s">
        <v>147</v>
      </c>
      <c r="G18" s="111" t="s">
        <v>33</v>
      </c>
      <c r="H18" s="100"/>
      <c r="I18" s="100">
        <v>12</v>
      </c>
      <c r="J18" s="100"/>
      <c r="K18" s="153">
        <f>SUM(K7:K17)</f>
        <v>2435</v>
      </c>
      <c r="L18" s="100"/>
      <c r="M18" s="158">
        <f>SUM(M7:M17)</f>
        <v>16020</v>
      </c>
      <c r="O18" s="5">
        <v>12</v>
      </c>
      <c r="P18" s="118" t="s">
        <v>39</v>
      </c>
      <c r="Q18" s="118"/>
      <c r="R18" s="85"/>
      <c r="S18" s="86"/>
      <c r="T18" s="118"/>
      <c r="U18" s="44">
        <f>SUM(U7:U17)</f>
        <v>762.5</v>
      </c>
      <c r="V18" s="49"/>
    </row>
    <row r="19" spans="1:22" ht="14.4" customHeight="1">
      <c r="B19" s="93"/>
      <c r="C19" s="99"/>
      <c r="D19" s="312" t="s">
        <v>158</v>
      </c>
      <c r="E19" s="312"/>
      <c r="F19" s="78"/>
      <c r="G19" s="109" t="s">
        <v>126</v>
      </c>
      <c r="H19" s="100"/>
      <c r="I19" s="100"/>
      <c r="J19" s="100"/>
      <c r="K19" s="151">
        <f>K18/C20</f>
        <v>14.075144508670521</v>
      </c>
      <c r="L19" s="100"/>
      <c r="M19" s="100"/>
      <c r="N19" s="1"/>
      <c r="O19" s="74"/>
      <c r="P19" s="118"/>
      <c r="Q19" s="118"/>
      <c r="R19" s="120"/>
      <c r="S19" s="118"/>
      <c r="T19" s="118"/>
      <c r="U19" s="122"/>
      <c r="V19" s="118"/>
    </row>
    <row r="20" spans="1:22" ht="14.4" customHeight="1">
      <c r="A20" s="145">
        <v>13</v>
      </c>
      <c r="B20" s="93" t="s">
        <v>9</v>
      </c>
      <c r="C20" s="115">
        <v>173</v>
      </c>
      <c r="D20" s="312"/>
      <c r="E20" s="312"/>
      <c r="F20" s="78"/>
      <c r="G20" s="109" t="s">
        <v>125</v>
      </c>
      <c r="H20" s="100"/>
      <c r="I20" s="100"/>
      <c r="J20" s="100"/>
      <c r="K20" s="151">
        <f>U18</f>
        <v>762.5</v>
      </c>
      <c r="L20" s="100"/>
      <c r="M20" s="101"/>
      <c r="P20" s="118"/>
      <c r="Q20" s="118"/>
      <c r="R20" s="120"/>
      <c r="S20" s="118"/>
      <c r="T20" s="118"/>
      <c r="U20" s="122"/>
      <c r="V20" s="118"/>
    </row>
    <row r="21" spans="1:22">
      <c r="A21" s="5">
        <v>14</v>
      </c>
      <c r="B21" s="93" t="s">
        <v>2</v>
      </c>
      <c r="C21" s="151">
        <f>C18/C20</f>
        <v>18.735549132947977</v>
      </c>
      <c r="D21" s="312"/>
      <c r="E21" s="312"/>
      <c r="F21" s="78"/>
      <c r="G21" s="111" t="s">
        <v>127</v>
      </c>
      <c r="H21" s="100"/>
      <c r="I21" s="100"/>
      <c r="J21" s="100"/>
      <c r="K21" s="151">
        <f>(K18+K20)/C20</f>
        <v>18.482658959537574</v>
      </c>
      <c r="L21" s="100"/>
      <c r="M21" s="105"/>
      <c r="N21" s="2"/>
      <c r="O21" s="75"/>
      <c r="P21" s="123"/>
      <c r="Q21" s="123"/>
      <c r="R21" s="120"/>
      <c r="S21" s="118"/>
      <c r="T21" s="118"/>
      <c r="U21" s="122"/>
      <c r="V21" s="118"/>
    </row>
    <row r="22" spans="1:22">
      <c r="A22" s="145">
        <v>15</v>
      </c>
      <c r="B22" s="93" t="s">
        <v>73</v>
      </c>
      <c r="C22" s="151">
        <f>C21*D22</f>
        <v>6.5574421965317917</v>
      </c>
      <c r="D22" s="116">
        <v>0.35</v>
      </c>
      <c r="E22" s="159" t="s">
        <v>160</v>
      </c>
      <c r="F22" s="78" t="s">
        <v>173</v>
      </c>
      <c r="G22" s="160" t="s">
        <v>41</v>
      </c>
      <c r="H22" s="100"/>
      <c r="I22" s="100"/>
      <c r="J22" s="100"/>
      <c r="K22" s="126">
        <v>7.6249999999999998E-2</v>
      </c>
      <c r="L22" s="100"/>
      <c r="M22" s="101"/>
      <c r="P22" s="319" t="s">
        <v>161</v>
      </c>
      <c r="Q22" s="319"/>
      <c r="R22" s="319"/>
      <c r="S22" s="319"/>
      <c r="T22" s="319"/>
      <c r="U22" s="319"/>
      <c r="V22" s="319"/>
    </row>
    <row r="23" spans="1:22">
      <c r="A23" s="5">
        <v>16</v>
      </c>
      <c r="B23" s="95" t="s">
        <v>3</v>
      </c>
      <c r="C23" s="152">
        <f>C22+C21</f>
        <v>25.292991329479769</v>
      </c>
      <c r="D23" s="99"/>
      <c r="E23" s="99"/>
      <c r="F23" s="78"/>
      <c r="G23" s="111" t="s">
        <v>34</v>
      </c>
      <c r="H23" s="104"/>
      <c r="I23" s="104"/>
      <c r="J23" s="104"/>
      <c r="K23" s="152">
        <f>(K21*K22)+K21</f>
        <v>19.891961705202313</v>
      </c>
      <c r="L23" s="100"/>
      <c r="M23" s="106"/>
      <c r="N23" s="3"/>
      <c r="O23" s="6"/>
      <c r="P23" s="319"/>
      <c r="Q23" s="319"/>
      <c r="R23" s="319"/>
      <c r="S23" s="319"/>
      <c r="T23" s="319"/>
      <c r="U23" s="319"/>
      <c r="V23" s="319"/>
    </row>
    <row r="24" spans="1:22" ht="14.4" customHeight="1">
      <c r="A24" s="5">
        <v>17</v>
      </c>
      <c r="B24" s="95" t="s">
        <v>7</v>
      </c>
      <c r="C24" s="153">
        <f>C23*8</f>
        <v>202.34393063583815</v>
      </c>
      <c r="D24" s="99"/>
      <c r="E24" s="99" t="s">
        <v>185</v>
      </c>
      <c r="F24" s="78"/>
      <c r="G24" s="111" t="s">
        <v>35</v>
      </c>
      <c r="H24" s="104"/>
      <c r="I24" s="104"/>
      <c r="J24" s="104"/>
      <c r="K24" s="153">
        <f>8*K23</f>
        <v>159.1356936416185</v>
      </c>
      <c r="L24" s="100"/>
      <c r="M24" s="105"/>
      <c r="N24" s="3"/>
      <c r="O24" s="6"/>
      <c r="P24" s="319"/>
      <c r="Q24" s="319"/>
      <c r="R24" s="319"/>
      <c r="S24" s="319"/>
      <c r="T24" s="319"/>
      <c r="U24" s="319"/>
      <c r="V24" s="319"/>
    </row>
    <row r="25" spans="1:22">
      <c r="A25" s="5">
        <v>18</v>
      </c>
      <c r="B25" s="95" t="s">
        <v>13</v>
      </c>
      <c r="C25" s="153">
        <f>C24*5</f>
        <v>1011.7196531791908</v>
      </c>
      <c r="D25" s="91"/>
      <c r="E25" s="181"/>
      <c r="F25" s="182">
        <v>18</v>
      </c>
      <c r="G25" s="111" t="s">
        <v>36</v>
      </c>
      <c r="H25" s="103"/>
      <c r="I25" s="103"/>
      <c r="J25" s="103"/>
      <c r="K25" s="153">
        <f>5*K24</f>
        <v>795.67846820809245</v>
      </c>
      <c r="L25" s="100"/>
      <c r="M25" s="100"/>
      <c r="P25" s="319"/>
      <c r="Q25" s="319"/>
      <c r="R25" s="319"/>
      <c r="S25" s="319"/>
      <c r="T25" s="319"/>
      <c r="U25" s="319"/>
      <c r="V25" s="319"/>
    </row>
    <row r="26" spans="1:22">
      <c r="A26" s="5">
        <v>19</v>
      </c>
      <c r="B26" s="95" t="s">
        <v>12</v>
      </c>
      <c r="C26" s="153">
        <f>C20*C23</f>
        <v>4375.6875</v>
      </c>
      <c r="D26" s="91"/>
      <c r="E26" s="91"/>
      <c r="F26" s="78"/>
      <c r="G26" s="111" t="s">
        <v>37</v>
      </c>
      <c r="H26" s="103"/>
      <c r="I26" s="103"/>
      <c r="J26" s="103"/>
      <c r="K26" s="153">
        <f>C20*K23</f>
        <v>3441.3093750000003</v>
      </c>
      <c r="L26" s="100"/>
      <c r="M26" s="100"/>
      <c r="P26" s="319"/>
      <c r="Q26" s="319"/>
      <c r="R26" s="319"/>
      <c r="S26" s="319"/>
      <c r="T26" s="319"/>
      <c r="U26" s="319"/>
      <c r="V26" s="319"/>
    </row>
    <row r="27" spans="1:22">
      <c r="A27" s="5">
        <v>20</v>
      </c>
      <c r="B27" s="95" t="s">
        <v>11</v>
      </c>
      <c r="C27" s="153">
        <f>(12*C20)*C23</f>
        <v>52508.25</v>
      </c>
      <c r="D27" s="91"/>
      <c r="E27" s="91"/>
      <c r="F27" s="78"/>
      <c r="G27" s="111" t="s">
        <v>38</v>
      </c>
      <c r="H27" s="103"/>
      <c r="I27" s="103"/>
      <c r="J27" s="103"/>
      <c r="K27" s="153">
        <f>(12*C20)*K23</f>
        <v>41295.712500000001</v>
      </c>
      <c r="L27" s="100"/>
      <c r="M27" s="100"/>
      <c r="P27" s="319"/>
      <c r="Q27" s="319"/>
      <c r="R27" s="319"/>
      <c r="S27" s="319"/>
      <c r="T27" s="319"/>
      <c r="U27" s="319"/>
      <c r="V27" s="319"/>
    </row>
    <row r="29" spans="1:22" ht="18" customHeight="1">
      <c r="C29" s="127"/>
      <c r="D29" s="127"/>
      <c r="E29" s="127"/>
      <c r="F29" s="128" t="s">
        <v>149</v>
      </c>
      <c r="G29" s="127"/>
      <c r="H29" s="127"/>
      <c r="I29" s="59"/>
      <c r="J29" s="320" t="s">
        <v>186</v>
      </c>
      <c r="K29" s="320"/>
      <c r="L29" s="320"/>
      <c r="M29" s="320"/>
      <c r="N29" s="320"/>
      <c r="O29" s="320"/>
      <c r="P29" s="320"/>
      <c r="Q29" s="320"/>
      <c r="R29" s="320"/>
      <c r="S29" s="320"/>
      <c r="T29" s="320"/>
      <c r="U29" s="320"/>
      <c r="V29" s="320"/>
    </row>
    <row r="30" spans="1:22">
      <c r="B30" s="78" t="s">
        <v>150</v>
      </c>
      <c r="C30" s="129" t="s">
        <v>99</v>
      </c>
      <c r="D30" s="129"/>
      <c r="E30" s="129"/>
      <c r="F30" s="129"/>
      <c r="G30" s="129"/>
      <c r="H30" s="133">
        <f>C23+K23</f>
        <v>45.184953034682081</v>
      </c>
      <c r="J30" s="320"/>
      <c r="K30" s="320"/>
      <c r="L30" s="320"/>
      <c r="M30" s="320"/>
      <c r="N30" s="320"/>
      <c r="O30" s="320"/>
      <c r="P30" s="320"/>
      <c r="Q30" s="320"/>
      <c r="R30" s="320"/>
      <c r="S30" s="320"/>
      <c r="T30" s="320"/>
      <c r="U30" s="320"/>
      <c r="V30" s="320"/>
    </row>
    <row r="31" spans="1:22">
      <c r="B31" s="78" t="s">
        <v>151</v>
      </c>
      <c r="C31" s="129" t="s">
        <v>130</v>
      </c>
      <c r="D31" s="129"/>
      <c r="E31" s="129"/>
      <c r="F31" s="129"/>
      <c r="G31" s="129"/>
      <c r="H31" s="134">
        <f>C24+K24</f>
        <v>361.47962427745665</v>
      </c>
      <c r="J31" s="320"/>
      <c r="K31" s="320"/>
      <c r="L31" s="320"/>
      <c r="M31" s="320"/>
      <c r="N31" s="320"/>
      <c r="O31" s="320"/>
      <c r="P31" s="320"/>
      <c r="Q31" s="320"/>
      <c r="R31" s="320"/>
      <c r="S31" s="320"/>
      <c r="T31" s="320"/>
      <c r="U31" s="320"/>
      <c r="V31" s="320"/>
    </row>
    <row r="32" spans="1:22">
      <c r="B32" s="78" t="s">
        <v>152</v>
      </c>
      <c r="C32" s="129" t="s">
        <v>124</v>
      </c>
      <c r="D32" s="129"/>
      <c r="E32" s="129"/>
      <c r="F32" s="129"/>
      <c r="G32" s="129"/>
      <c r="H32" s="134">
        <f>C25+K25</f>
        <v>1807.3981213872833</v>
      </c>
      <c r="J32" s="320"/>
      <c r="K32" s="320"/>
      <c r="L32" s="320"/>
      <c r="M32" s="320"/>
      <c r="N32" s="320"/>
      <c r="O32" s="320"/>
      <c r="P32" s="320"/>
      <c r="Q32" s="320"/>
      <c r="R32" s="320"/>
      <c r="S32" s="320"/>
      <c r="T32" s="320"/>
      <c r="U32" s="320"/>
      <c r="V32" s="320"/>
    </row>
    <row r="33" spans="1:22">
      <c r="B33" s="78" t="s">
        <v>153</v>
      </c>
      <c r="C33" s="129" t="s">
        <v>131</v>
      </c>
      <c r="D33" s="129"/>
      <c r="E33" s="129"/>
      <c r="F33" s="129"/>
      <c r="G33" s="129"/>
      <c r="H33" s="134">
        <f>C26+K26</f>
        <v>7816.9968750000007</v>
      </c>
      <c r="J33" s="320"/>
      <c r="K33" s="320"/>
      <c r="L33" s="320"/>
      <c r="M33" s="320"/>
      <c r="N33" s="320"/>
      <c r="O33" s="320"/>
      <c r="P33" s="320"/>
      <c r="Q33" s="320"/>
      <c r="R33" s="320"/>
      <c r="S33" s="320"/>
      <c r="T33" s="320"/>
      <c r="U33" s="320"/>
      <c r="V33" s="320"/>
    </row>
    <row r="34" spans="1:22">
      <c r="B34" s="78" t="s">
        <v>154</v>
      </c>
      <c r="C34" s="129" t="s">
        <v>10</v>
      </c>
      <c r="D34" s="129"/>
      <c r="E34" s="129"/>
      <c r="F34" s="129"/>
      <c r="G34" s="129"/>
      <c r="H34" s="134">
        <f>C27+K27</f>
        <v>93803.962499999994</v>
      </c>
      <c r="J34" s="320"/>
      <c r="K34" s="320"/>
      <c r="L34" s="320"/>
      <c r="M34" s="320"/>
      <c r="N34" s="320"/>
      <c r="O34" s="320"/>
      <c r="P34" s="320"/>
      <c r="Q34" s="320"/>
      <c r="R34" s="320"/>
      <c r="S34" s="320"/>
      <c r="T34" s="320"/>
      <c r="U34" s="320"/>
      <c r="V34" s="320"/>
    </row>
    <row r="35" spans="1:22">
      <c r="C35" s="130"/>
      <c r="D35" s="130"/>
      <c r="E35" s="131"/>
      <c r="F35" s="132" t="s">
        <v>82</v>
      </c>
      <c r="G35" s="130"/>
      <c r="H35" s="130"/>
      <c r="J35" s="320"/>
      <c r="K35" s="320"/>
      <c r="L35" s="320"/>
      <c r="M35" s="320"/>
      <c r="N35" s="320"/>
      <c r="O35" s="320"/>
      <c r="P35" s="320"/>
      <c r="Q35" s="320"/>
      <c r="R35" s="320"/>
      <c r="S35" s="320"/>
      <c r="T35" s="320"/>
      <c r="U35" s="320"/>
      <c r="V35" s="320"/>
    </row>
    <row r="36" spans="1:22">
      <c r="C36" s="53"/>
      <c r="D36" s="53"/>
      <c r="E36" s="54"/>
      <c r="F36" s="5"/>
      <c r="G36" s="53"/>
      <c r="H36" s="53"/>
      <c r="J36" s="320"/>
      <c r="K36" s="320"/>
      <c r="L36" s="320"/>
      <c r="M36" s="320"/>
      <c r="N36" s="320"/>
      <c r="O36" s="320"/>
      <c r="P36" s="320"/>
      <c r="Q36" s="320"/>
      <c r="R36" s="320"/>
      <c r="S36" s="320"/>
      <c r="T36" s="320"/>
      <c r="U36" s="320"/>
      <c r="V36" s="320"/>
    </row>
    <row r="37" spans="1:22">
      <c r="C37" s="53"/>
      <c r="D37" s="53"/>
      <c r="E37" s="54"/>
      <c r="F37" s="5"/>
      <c r="G37" s="53"/>
      <c r="H37" s="53"/>
      <c r="K37" s="51"/>
      <c r="L37" s="51"/>
      <c r="M37" s="51"/>
      <c r="N37" s="51"/>
      <c r="O37" s="76"/>
      <c r="P37" s="51"/>
      <c r="Q37" s="51"/>
      <c r="R37" s="51"/>
      <c r="S37" s="51"/>
      <c r="T37" s="51"/>
      <c r="U37" s="51"/>
      <c r="V37" s="51"/>
    </row>
    <row r="38" spans="1:22" s="55" customFormat="1" ht="15.6">
      <c r="B38" s="135" t="s">
        <v>123</v>
      </c>
      <c r="C38" s="163" t="s">
        <v>83</v>
      </c>
      <c r="D38" s="163" t="s">
        <v>84</v>
      </c>
      <c r="E38" s="163" t="s">
        <v>85</v>
      </c>
      <c r="F38" s="163" t="s">
        <v>86</v>
      </c>
      <c r="G38" s="163" t="s">
        <v>87</v>
      </c>
      <c r="H38" s="163" t="s">
        <v>88</v>
      </c>
      <c r="I38" s="163" t="s">
        <v>89</v>
      </c>
      <c r="J38" s="163" t="s">
        <v>90</v>
      </c>
      <c r="K38" s="163" t="s">
        <v>91</v>
      </c>
      <c r="P38" s="56" t="s">
        <v>92</v>
      </c>
    </row>
    <row r="39" spans="1:22">
      <c r="B39" s="136" t="s">
        <v>104</v>
      </c>
      <c r="C39" s="169" t="s">
        <v>49</v>
      </c>
      <c r="D39" s="169" t="s">
        <v>50</v>
      </c>
      <c r="E39" s="169" t="s">
        <v>51</v>
      </c>
      <c r="F39" s="169" t="s">
        <v>56</v>
      </c>
      <c r="G39" s="169" t="s">
        <v>54</v>
      </c>
      <c r="H39" s="169" t="s">
        <v>53</v>
      </c>
      <c r="I39" s="169" t="s">
        <v>57</v>
      </c>
      <c r="J39" s="170" t="s">
        <v>52</v>
      </c>
      <c r="K39" s="169" t="s">
        <v>55</v>
      </c>
      <c r="L39" s="5"/>
      <c r="M39" s="5"/>
      <c r="N39" s="7"/>
      <c r="P39" s="321" t="s">
        <v>122</v>
      </c>
      <c r="Q39" s="322"/>
      <c r="R39" s="322"/>
      <c r="S39" s="322"/>
      <c r="T39" s="322"/>
      <c r="U39" s="322"/>
      <c r="V39" s="118"/>
    </row>
    <row r="40" spans="1:22">
      <c r="A40" s="145">
        <v>26</v>
      </c>
      <c r="B40" s="137" t="s">
        <v>70</v>
      </c>
      <c r="C40" s="24">
        <v>20</v>
      </c>
      <c r="D40" s="24">
        <v>3</v>
      </c>
      <c r="E40" s="24">
        <v>20</v>
      </c>
      <c r="F40" s="24">
        <v>4</v>
      </c>
      <c r="G40" s="24">
        <v>8</v>
      </c>
      <c r="H40" s="24">
        <v>20</v>
      </c>
      <c r="I40" s="24">
        <v>6</v>
      </c>
      <c r="J40" s="24">
        <v>1</v>
      </c>
      <c r="K40" s="24">
        <v>8</v>
      </c>
      <c r="O40" s="145">
        <v>26</v>
      </c>
      <c r="P40" s="24">
        <v>6</v>
      </c>
      <c r="Q40" s="109" t="s">
        <v>98</v>
      </c>
      <c r="R40" s="100"/>
      <c r="S40" s="100"/>
      <c r="T40" s="132"/>
      <c r="U40" s="100"/>
      <c r="V40" s="100"/>
    </row>
    <row r="41" spans="1:22">
      <c r="A41" s="5">
        <v>27</v>
      </c>
      <c r="B41" s="161" t="s">
        <v>93</v>
      </c>
      <c r="C41" s="162" t="s">
        <v>58</v>
      </c>
      <c r="D41" s="162" t="s">
        <v>59</v>
      </c>
      <c r="E41" s="162" t="s">
        <v>58</v>
      </c>
      <c r="F41" s="162" t="s">
        <v>60</v>
      </c>
      <c r="G41" s="162" t="s">
        <v>61</v>
      </c>
      <c r="H41" s="162" t="s">
        <v>58</v>
      </c>
      <c r="I41" s="162" t="s">
        <v>59</v>
      </c>
      <c r="J41" s="162" t="s">
        <v>59</v>
      </c>
      <c r="K41" s="162" t="s">
        <v>58</v>
      </c>
      <c r="M41" s="8"/>
      <c r="O41" s="5">
        <v>27</v>
      </c>
      <c r="P41" s="140">
        <f>P40*H30</f>
        <v>271.10971820809249</v>
      </c>
      <c r="Q41" s="109" t="s">
        <v>105</v>
      </c>
      <c r="R41" s="100"/>
      <c r="S41" s="100"/>
      <c r="T41" s="132"/>
      <c r="U41" s="100"/>
      <c r="V41" s="100"/>
    </row>
    <row r="42" spans="1:22">
      <c r="A42" s="5">
        <v>28</v>
      </c>
      <c r="B42" s="138" t="s">
        <v>113</v>
      </c>
      <c r="C42" s="141">
        <f>C40*H30</f>
        <v>903.69906069364163</v>
      </c>
      <c r="D42" s="141">
        <f>D40*H32</f>
        <v>5422.19436416185</v>
      </c>
      <c r="E42" s="141">
        <f>E40*H30</f>
        <v>903.69906069364163</v>
      </c>
      <c r="F42" s="141">
        <f>F40*H33</f>
        <v>31267.987500000003</v>
      </c>
      <c r="G42" s="141">
        <f>G40*H31</f>
        <v>2891.8369942196532</v>
      </c>
      <c r="H42" s="141">
        <f>H40*H30</f>
        <v>903.69906069364163</v>
      </c>
      <c r="I42" s="141">
        <f>I40*H32</f>
        <v>10844.3887283237</v>
      </c>
      <c r="J42" s="141">
        <f>J40*H32</f>
        <v>1807.3981213872833</v>
      </c>
      <c r="K42" s="141">
        <f>K40*H30</f>
        <v>361.47962427745665</v>
      </c>
      <c r="M42" s="1"/>
      <c r="O42" s="145">
        <v>28</v>
      </c>
      <c r="P42" s="62">
        <v>4500</v>
      </c>
      <c r="Q42" s="109" t="s">
        <v>106</v>
      </c>
      <c r="R42" s="100"/>
      <c r="S42" s="100"/>
      <c r="T42" s="132"/>
      <c r="U42" s="100"/>
      <c r="V42" s="100"/>
    </row>
    <row r="43" spans="1:22">
      <c r="A43" s="5">
        <v>29</v>
      </c>
      <c r="B43" s="138" t="s">
        <v>114</v>
      </c>
      <c r="C43" s="141">
        <f>U18</f>
        <v>762.5</v>
      </c>
      <c r="D43" s="141">
        <f>U18</f>
        <v>762.5</v>
      </c>
      <c r="E43" s="141">
        <f>U18</f>
        <v>762.5</v>
      </c>
      <c r="F43" s="141">
        <f>U18</f>
        <v>762.5</v>
      </c>
      <c r="G43" s="141">
        <f>U18</f>
        <v>762.5</v>
      </c>
      <c r="H43" s="58"/>
      <c r="I43" s="141">
        <f>U18</f>
        <v>762.5</v>
      </c>
      <c r="J43" s="141">
        <f>U18</f>
        <v>762.5</v>
      </c>
      <c r="K43" s="58"/>
      <c r="M43" s="1"/>
      <c r="O43" s="145">
        <v>29</v>
      </c>
      <c r="P43" s="62">
        <v>50000</v>
      </c>
      <c r="Q43" s="109" t="s">
        <v>110</v>
      </c>
      <c r="R43" s="100"/>
      <c r="S43" s="100"/>
      <c r="T43" s="132"/>
      <c r="U43" s="100"/>
      <c r="V43" s="100"/>
    </row>
    <row r="44" spans="1:22">
      <c r="A44" s="5">
        <v>30</v>
      </c>
      <c r="B44" s="138" t="s">
        <v>132</v>
      </c>
      <c r="C44" s="144">
        <f>(C42+C43)/C40</f>
        <v>83.309953034682081</v>
      </c>
      <c r="D44" s="144">
        <f>(D42+D43)/(D40*40)</f>
        <v>51.539119701348753</v>
      </c>
      <c r="E44" s="144">
        <f>(E42+E43)/E40</f>
        <v>83.309953034682081</v>
      </c>
      <c r="F44" s="144">
        <f>(F42+F43)/(F40*173)</f>
        <v>46.286831647398849</v>
      </c>
      <c r="G44" s="144">
        <f>(G42+G43)/(G40*8)</f>
        <v>57.099015534682081</v>
      </c>
      <c r="H44" s="144">
        <f>(H42+H43)/H40</f>
        <v>45.184953034682081</v>
      </c>
      <c r="I44" s="144">
        <f>(I42+I43)/(I40*40)</f>
        <v>48.362036368015417</v>
      </c>
      <c r="J44" s="144">
        <f>(J42+J43)/(J40*40)</f>
        <v>64.247453034682081</v>
      </c>
      <c r="K44" s="144">
        <f>(K42+K43)/K40</f>
        <v>45.184953034682081</v>
      </c>
      <c r="M44" s="1"/>
      <c r="O44" s="145">
        <v>30</v>
      </c>
      <c r="P44" s="25">
        <v>0.03</v>
      </c>
      <c r="Q44" s="109" t="s">
        <v>111</v>
      </c>
      <c r="R44" s="100"/>
      <c r="S44" s="100"/>
      <c r="T44" s="132"/>
      <c r="U44" s="100"/>
      <c r="V44" s="100"/>
    </row>
    <row r="45" spans="1:22">
      <c r="A45" s="145">
        <v>31</v>
      </c>
      <c r="B45" s="137" t="s">
        <v>71</v>
      </c>
      <c r="C45" s="24">
        <v>280</v>
      </c>
      <c r="D45" s="24">
        <v>480</v>
      </c>
      <c r="E45" s="24">
        <v>12</v>
      </c>
      <c r="F45" s="24">
        <v>1000</v>
      </c>
      <c r="G45" s="24">
        <v>12</v>
      </c>
      <c r="H45" s="24">
        <v>4</v>
      </c>
      <c r="I45" s="24">
        <v>10</v>
      </c>
      <c r="J45" s="24">
        <v>20</v>
      </c>
      <c r="K45" s="24">
        <v>30</v>
      </c>
      <c r="M45" s="9"/>
      <c r="O45" s="5">
        <v>31</v>
      </c>
      <c r="P45" s="141">
        <f>(P43*P44)+P41</f>
        <v>1771.1097182080925</v>
      </c>
      <c r="Q45" s="109" t="s">
        <v>107</v>
      </c>
      <c r="R45" s="100"/>
      <c r="S45" s="100"/>
      <c r="T45" s="132"/>
      <c r="U45" s="100"/>
      <c r="V45" s="100"/>
    </row>
    <row r="46" spans="1:22">
      <c r="A46" s="5">
        <v>32</v>
      </c>
      <c r="B46" s="137" t="s">
        <v>103</v>
      </c>
      <c r="C46" s="61" t="s">
        <v>62</v>
      </c>
      <c r="D46" s="61" t="s">
        <v>63</v>
      </c>
      <c r="E46" s="61" t="s">
        <v>69</v>
      </c>
      <c r="F46" s="61" t="s">
        <v>94</v>
      </c>
      <c r="G46" s="61" t="s">
        <v>63</v>
      </c>
      <c r="H46" s="61" t="s">
        <v>64</v>
      </c>
      <c r="I46" s="61" t="s">
        <v>65</v>
      </c>
      <c r="J46" s="61" t="s">
        <v>65</v>
      </c>
      <c r="K46" s="61" t="s">
        <v>65</v>
      </c>
      <c r="M46" s="1"/>
      <c r="O46" s="145">
        <v>32</v>
      </c>
      <c r="P46" s="63">
        <v>1</v>
      </c>
      <c r="Q46" s="109" t="s">
        <v>108</v>
      </c>
      <c r="R46" s="100"/>
      <c r="S46" s="100"/>
      <c r="T46" s="132"/>
      <c r="U46" s="100"/>
      <c r="V46" s="100"/>
    </row>
    <row r="47" spans="1:22">
      <c r="A47" s="5">
        <v>33</v>
      </c>
      <c r="B47" s="138" t="s">
        <v>115</v>
      </c>
      <c r="C47" s="143">
        <f t="shared" ref="C47:K47" si="3">(C42+C43)/C45</f>
        <v>5.9507109310487198</v>
      </c>
      <c r="D47" s="143">
        <f t="shared" si="3"/>
        <v>12.884779925337188</v>
      </c>
      <c r="E47" s="143">
        <f t="shared" si="3"/>
        <v>138.84992172447014</v>
      </c>
      <c r="F47" s="143">
        <f t="shared" si="3"/>
        <v>32.0304875</v>
      </c>
      <c r="G47" s="143">
        <f t="shared" si="3"/>
        <v>304.52808285163775</v>
      </c>
      <c r="H47" s="143">
        <f t="shared" si="3"/>
        <v>225.92476517341041</v>
      </c>
      <c r="I47" s="143">
        <f t="shared" si="3"/>
        <v>1160.68887283237</v>
      </c>
      <c r="J47" s="143">
        <f t="shared" si="3"/>
        <v>128.49490606936416</v>
      </c>
      <c r="K47" s="143">
        <f t="shared" si="3"/>
        <v>12.049320809248554</v>
      </c>
      <c r="M47" s="8"/>
      <c r="O47" s="5">
        <v>33</v>
      </c>
      <c r="P47" s="141">
        <f>P45/P46</f>
        <v>1771.1097182080925</v>
      </c>
      <c r="Q47" s="109" t="s">
        <v>109</v>
      </c>
      <c r="R47" s="100"/>
      <c r="S47" s="100"/>
      <c r="T47" s="132"/>
      <c r="U47" s="100"/>
      <c r="V47" s="100"/>
    </row>
    <row r="48" spans="1:22">
      <c r="A48" s="5">
        <v>34</v>
      </c>
      <c r="B48" s="139"/>
      <c r="C48" s="164" t="s">
        <v>66</v>
      </c>
      <c r="D48" s="165" t="s">
        <v>67</v>
      </c>
      <c r="E48" s="165" t="s">
        <v>133</v>
      </c>
      <c r="F48" s="165" t="s">
        <v>134</v>
      </c>
      <c r="G48" s="165" t="s">
        <v>67</v>
      </c>
      <c r="H48" s="165" t="s">
        <v>135</v>
      </c>
      <c r="I48" s="166"/>
      <c r="J48" s="167" t="s">
        <v>68</v>
      </c>
      <c r="K48" s="168"/>
      <c r="L48" s="68"/>
      <c r="O48" s="77">
        <v>34</v>
      </c>
      <c r="P48" s="142">
        <f>P45/P42</f>
        <v>0.39357993737957614</v>
      </c>
      <c r="Q48" s="109" t="s">
        <v>112</v>
      </c>
      <c r="R48" s="100"/>
      <c r="S48" s="100"/>
      <c r="T48" s="132"/>
      <c r="U48" s="100"/>
      <c r="V48" s="100"/>
    </row>
    <row r="49" spans="2:20">
      <c r="R49"/>
      <c r="T49" s="5"/>
    </row>
    <row r="50" spans="2:20">
      <c r="R50"/>
      <c r="T50" s="5"/>
    </row>
    <row r="51" spans="2:20" ht="18">
      <c r="B51" s="147" t="s">
        <v>157</v>
      </c>
    </row>
  </sheetData>
  <mergeCells count="4">
    <mergeCell ref="D19:E21"/>
    <mergeCell ref="P22:V27"/>
    <mergeCell ref="J29:V36"/>
    <mergeCell ref="P39:U39"/>
  </mergeCells>
  <pageMargins left="0.7" right="0.7" top="0.75" bottom="0.75" header="0.3" footer="0.3"/>
  <pageSetup paperSize="3" scale="74" fitToHeight="0" orientation="landscape" r:id="rId1"/>
  <ignoredErrors>
    <ignoredError sqref="D44" formula="1"/>
    <ignoredError sqref="C17"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9D06F-78C4-4361-86B1-79304E03857C}">
  <sheetPr>
    <pageSetUpPr fitToPage="1"/>
  </sheetPr>
  <dimension ref="A1:V51"/>
  <sheetViews>
    <sheetView zoomScale="90" zoomScaleNormal="90" workbookViewId="0"/>
  </sheetViews>
  <sheetFormatPr defaultRowHeight="14.4"/>
  <cols>
    <col min="1" max="1" width="4.33203125" style="5" customWidth="1"/>
    <col min="2" max="2" width="41.109375" customWidth="1"/>
    <col min="3" max="3" width="12.33203125" customWidth="1"/>
    <col min="4" max="4" width="10.33203125" customWidth="1"/>
    <col min="5" max="5" width="13.5546875" customWidth="1"/>
    <col min="6" max="6" width="10.6640625" bestFit="1" customWidth="1"/>
    <col min="7" max="7" width="10.44140625" customWidth="1"/>
    <col min="8" max="8" width="23.33203125" customWidth="1"/>
    <col min="9" max="10" width="10.6640625" customWidth="1"/>
    <col min="11" max="11" width="16.5546875" customWidth="1"/>
    <col min="13" max="13" width="12.88671875" customWidth="1"/>
    <col min="14" max="14" width="3.21875" customWidth="1"/>
    <col min="15" max="15" width="4.44140625" style="5" customWidth="1"/>
    <col min="16" max="16" width="14.109375" customWidth="1"/>
    <col min="17" max="17" width="16.5546875" customWidth="1"/>
    <col min="18" max="18" width="10.21875" style="5" customWidth="1"/>
    <col min="19" max="19" width="14.5546875" customWidth="1"/>
    <col min="20" max="20" width="4" customWidth="1"/>
    <col min="22" max="22" width="5.33203125" customWidth="1"/>
  </cols>
  <sheetData>
    <row r="1" spans="1:22" ht="25.8">
      <c r="B1" s="87" t="s">
        <v>155</v>
      </c>
      <c r="R1" s="5" t="s">
        <v>116</v>
      </c>
    </row>
    <row r="2" spans="1:22" ht="22.2" customHeight="1">
      <c r="B2" s="89" t="s">
        <v>156</v>
      </c>
      <c r="R2" s="88" t="s">
        <v>119</v>
      </c>
    </row>
    <row r="3" spans="1:22" ht="8.4" customHeight="1">
      <c r="B3" s="4"/>
    </row>
    <row r="4" spans="1:22" ht="25.8">
      <c r="B4" s="37"/>
      <c r="C4" s="35" t="s">
        <v>74</v>
      </c>
      <c r="D4" s="35" t="s">
        <v>75</v>
      </c>
      <c r="E4" s="35" t="s">
        <v>76</v>
      </c>
      <c r="K4" s="35" t="s">
        <v>77</v>
      </c>
      <c r="L4" s="36"/>
      <c r="M4" s="35" t="s">
        <v>78</v>
      </c>
      <c r="N4" s="38"/>
      <c r="Q4" s="39"/>
      <c r="R4" s="35" t="s">
        <v>79</v>
      </c>
      <c r="S4" s="35" t="s">
        <v>80</v>
      </c>
      <c r="T4" s="40"/>
      <c r="U4" s="42" t="s">
        <v>81</v>
      </c>
      <c r="V4" s="41"/>
    </row>
    <row r="5" spans="1:22" ht="18">
      <c r="B5" s="10" t="s">
        <v>128</v>
      </c>
      <c r="C5" s="11"/>
      <c r="D5" s="11"/>
      <c r="E5" s="12"/>
      <c r="F5" s="78"/>
      <c r="G5" s="10" t="s">
        <v>120</v>
      </c>
      <c r="H5" s="11"/>
      <c r="I5" s="11"/>
      <c r="J5" s="11"/>
      <c r="K5" s="11"/>
      <c r="L5" s="11"/>
      <c r="M5" s="12"/>
      <c r="P5" s="10" t="s">
        <v>121</v>
      </c>
      <c r="Q5" s="11"/>
      <c r="R5" s="21"/>
      <c r="S5" s="11"/>
      <c r="T5" s="11"/>
      <c r="U5" s="11"/>
      <c r="V5" s="11"/>
    </row>
    <row r="6" spans="1:22">
      <c r="B6" s="11"/>
      <c r="C6" s="12" t="s">
        <v>8</v>
      </c>
      <c r="D6" s="12"/>
      <c r="E6" s="12" t="s">
        <v>4</v>
      </c>
      <c r="F6" s="79"/>
      <c r="G6" s="12"/>
      <c r="H6" s="12"/>
      <c r="I6" s="12"/>
      <c r="J6" s="12"/>
      <c r="K6" s="12" t="s">
        <v>8</v>
      </c>
      <c r="L6" s="12"/>
      <c r="M6" s="12" t="s">
        <v>4</v>
      </c>
      <c r="P6" s="11" t="s">
        <v>15</v>
      </c>
      <c r="Q6" s="11"/>
      <c r="R6" s="21" t="s">
        <v>16</v>
      </c>
      <c r="S6" s="11" t="s">
        <v>17</v>
      </c>
      <c r="T6" s="11"/>
      <c r="U6" s="11" t="s">
        <v>18</v>
      </c>
      <c r="V6" s="11"/>
    </row>
    <row r="7" spans="1:22">
      <c r="A7" s="5">
        <v>1</v>
      </c>
      <c r="B7" s="11" t="s">
        <v>47</v>
      </c>
      <c r="C7" s="17">
        <v>800</v>
      </c>
      <c r="D7" s="13"/>
      <c r="E7" s="43">
        <f>C7*12</f>
        <v>9600</v>
      </c>
      <c r="F7" s="78" t="s">
        <v>136</v>
      </c>
      <c r="G7" s="11" t="s">
        <v>19</v>
      </c>
      <c r="H7" s="11"/>
      <c r="I7" s="11"/>
      <c r="J7" s="11"/>
      <c r="K7" s="17">
        <v>500</v>
      </c>
      <c r="L7" s="11"/>
      <c r="M7" s="43">
        <f t="shared" ref="M7:M17" si="0">K7*12</f>
        <v>6000</v>
      </c>
      <c r="O7" s="5">
        <v>1</v>
      </c>
      <c r="P7" s="11" t="s">
        <v>20</v>
      </c>
      <c r="Q7" s="11"/>
      <c r="R7" s="80">
        <v>25</v>
      </c>
      <c r="S7" s="81">
        <v>1</v>
      </c>
      <c r="T7" s="11"/>
      <c r="U7" s="43">
        <f>R7*S7</f>
        <v>25</v>
      </c>
      <c r="V7" s="48"/>
    </row>
    <row r="8" spans="1:22">
      <c r="A8" s="5">
        <v>2</v>
      </c>
      <c r="B8" s="11" t="s">
        <v>21</v>
      </c>
      <c r="C8" s="18">
        <v>250</v>
      </c>
      <c r="D8" s="13"/>
      <c r="E8" s="44">
        <f t="shared" ref="E8:E17" si="1">C8*12</f>
        <v>3000</v>
      </c>
      <c r="F8" s="78" t="s">
        <v>137</v>
      </c>
      <c r="G8" s="11" t="s">
        <v>22</v>
      </c>
      <c r="H8" s="11"/>
      <c r="I8" s="11"/>
      <c r="J8" s="11"/>
      <c r="K8" s="18">
        <v>110</v>
      </c>
      <c r="L8" s="11"/>
      <c r="M8" s="44">
        <f t="shared" si="0"/>
        <v>1320</v>
      </c>
      <c r="O8" s="5">
        <v>2</v>
      </c>
      <c r="P8" s="11" t="s">
        <v>23</v>
      </c>
      <c r="Q8" s="11"/>
      <c r="R8" s="82">
        <v>25</v>
      </c>
      <c r="S8" s="83">
        <v>2</v>
      </c>
      <c r="T8" s="11"/>
      <c r="U8" s="44">
        <f t="shared" ref="U8:U14" si="2">R8*S8</f>
        <v>50</v>
      </c>
      <c r="V8" s="49"/>
    </row>
    <row r="9" spans="1:22">
      <c r="A9" s="5">
        <v>3</v>
      </c>
      <c r="B9" s="11" t="s">
        <v>45</v>
      </c>
      <c r="C9" s="18">
        <v>150</v>
      </c>
      <c r="D9" s="13"/>
      <c r="E9" s="44">
        <f t="shared" si="1"/>
        <v>1800</v>
      </c>
      <c r="F9" s="78" t="s">
        <v>138</v>
      </c>
      <c r="G9" s="11" t="s">
        <v>24</v>
      </c>
      <c r="H9" s="11"/>
      <c r="I9" s="11"/>
      <c r="J9" s="11"/>
      <c r="K9" s="18">
        <v>100</v>
      </c>
      <c r="L9" s="11"/>
      <c r="M9" s="44">
        <f t="shared" si="0"/>
        <v>1200</v>
      </c>
      <c r="O9" s="5">
        <v>3</v>
      </c>
      <c r="P9" s="11" t="s">
        <v>25</v>
      </c>
      <c r="Q9" s="11"/>
      <c r="R9" s="82">
        <v>25</v>
      </c>
      <c r="S9" s="83">
        <v>0.5</v>
      </c>
      <c r="T9" s="11"/>
      <c r="U9" s="44">
        <f t="shared" si="2"/>
        <v>12.5</v>
      </c>
      <c r="V9" s="49"/>
    </row>
    <row r="10" spans="1:22">
      <c r="A10" s="5">
        <v>4</v>
      </c>
      <c r="B10" s="11" t="s">
        <v>46</v>
      </c>
      <c r="C10" s="18">
        <v>100</v>
      </c>
      <c r="D10" s="13"/>
      <c r="E10" s="44">
        <f t="shared" si="1"/>
        <v>1200</v>
      </c>
      <c r="F10" s="78" t="s">
        <v>139</v>
      </c>
      <c r="G10" s="11" t="s">
        <v>26</v>
      </c>
      <c r="H10" s="11"/>
      <c r="I10" s="11"/>
      <c r="J10" s="11"/>
      <c r="K10" s="18">
        <v>35</v>
      </c>
      <c r="L10" s="11"/>
      <c r="M10" s="44">
        <f t="shared" si="0"/>
        <v>420</v>
      </c>
      <c r="O10" s="5">
        <v>4</v>
      </c>
      <c r="P10" s="11" t="s">
        <v>27</v>
      </c>
      <c r="Q10" s="11"/>
      <c r="R10" s="82">
        <v>25</v>
      </c>
      <c r="S10" s="83">
        <v>7</v>
      </c>
      <c r="T10" s="11"/>
      <c r="U10" s="44">
        <f t="shared" si="2"/>
        <v>175</v>
      </c>
      <c r="V10" s="49"/>
    </row>
    <row r="11" spans="1:22">
      <c r="A11" s="5">
        <v>5</v>
      </c>
      <c r="B11" s="11" t="s">
        <v>0</v>
      </c>
      <c r="C11" s="18">
        <v>350</v>
      </c>
      <c r="D11" s="13"/>
      <c r="E11" s="44">
        <f t="shared" si="1"/>
        <v>4200</v>
      </c>
      <c r="F11" s="78" t="s">
        <v>140</v>
      </c>
      <c r="G11" s="11" t="s">
        <v>42</v>
      </c>
      <c r="H11" s="11"/>
      <c r="I11" s="11"/>
      <c r="J11" s="11"/>
      <c r="K11" s="18">
        <v>40</v>
      </c>
      <c r="L11" s="11"/>
      <c r="M11" s="44">
        <f t="shared" si="0"/>
        <v>480</v>
      </c>
      <c r="O11" s="5">
        <v>5</v>
      </c>
      <c r="P11" s="11" t="s">
        <v>28</v>
      </c>
      <c r="Q11" s="11"/>
      <c r="R11" s="82"/>
      <c r="S11" s="83"/>
      <c r="T11" s="11"/>
      <c r="U11" s="44">
        <f t="shared" si="2"/>
        <v>0</v>
      </c>
      <c r="V11" s="49"/>
    </row>
    <row r="12" spans="1:22">
      <c r="A12" s="5">
        <v>6</v>
      </c>
      <c r="B12" s="11" t="s">
        <v>5</v>
      </c>
      <c r="C12" s="18">
        <v>125</v>
      </c>
      <c r="D12" s="13"/>
      <c r="E12" s="44">
        <f t="shared" si="1"/>
        <v>1500</v>
      </c>
      <c r="F12" s="78" t="s">
        <v>141</v>
      </c>
      <c r="G12" s="11" t="s">
        <v>29</v>
      </c>
      <c r="H12" s="11"/>
      <c r="I12" s="11"/>
      <c r="J12" s="11"/>
      <c r="K12" s="18">
        <v>200</v>
      </c>
      <c r="L12" s="11"/>
      <c r="M12" s="44">
        <f t="shared" si="0"/>
        <v>2400</v>
      </c>
      <c r="O12" s="5">
        <v>6</v>
      </c>
      <c r="P12" s="11" t="s">
        <v>30</v>
      </c>
      <c r="Q12" s="11"/>
      <c r="R12" s="82"/>
      <c r="S12" s="83"/>
      <c r="T12" s="11"/>
      <c r="U12" s="44">
        <f t="shared" si="2"/>
        <v>0</v>
      </c>
      <c r="V12" s="49"/>
    </row>
    <row r="13" spans="1:22">
      <c r="A13" s="5">
        <v>7</v>
      </c>
      <c r="B13" s="11" t="s">
        <v>6</v>
      </c>
      <c r="C13" s="18">
        <v>200</v>
      </c>
      <c r="D13" s="13"/>
      <c r="E13" s="44">
        <f t="shared" si="1"/>
        <v>2400</v>
      </c>
      <c r="F13" s="78" t="s">
        <v>142</v>
      </c>
      <c r="G13" s="11" t="s">
        <v>95</v>
      </c>
      <c r="H13" s="11"/>
      <c r="I13" s="11"/>
      <c r="J13" s="11"/>
      <c r="K13" s="18">
        <v>200</v>
      </c>
      <c r="L13" s="11"/>
      <c r="M13" s="44">
        <f t="shared" si="0"/>
        <v>2400</v>
      </c>
      <c r="O13" s="5">
        <v>7</v>
      </c>
      <c r="P13" s="11" t="s">
        <v>100</v>
      </c>
      <c r="Q13" s="11"/>
      <c r="R13" s="82">
        <v>50</v>
      </c>
      <c r="S13" s="83">
        <v>10</v>
      </c>
      <c r="T13" s="11"/>
      <c r="U13" s="44">
        <f t="shared" si="2"/>
        <v>500</v>
      </c>
      <c r="V13" s="49"/>
    </row>
    <row r="14" spans="1:22">
      <c r="A14" s="5">
        <v>8</v>
      </c>
      <c r="B14" s="11" t="s">
        <v>44</v>
      </c>
      <c r="C14" s="18">
        <v>150</v>
      </c>
      <c r="D14" s="13"/>
      <c r="E14" s="44">
        <f t="shared" si="1"/>
        <v>1800</v>
      </c>
      <c r="F14" s="78" t="s">
        <v>143</v>
      </c>
      <c r="G14" s="11" t="s">
        <v>31</v>
      </c>
      <c r="H14" s="11"/>
      <c r="I14" s="11"/>
      <c r="J14" s="11"/>
      <c r="K14" s="18">
        <v>50</v>
      </c>
      <c r="L14" s="11"/>
      <c r="M14" s="44">
        <f t="shared" si="0"/>
        <v>600</v>
      </c>
      <c r="O14" s="5">
        <v>8</v>
      </c>
      <c r="P14" s="11" t="s">
        <v>32</v>
      </c>
      <c r="Q14" s="11"/>
      <c r="R14" s="82"/>
      <c r="S14" s="83"/>
      <c r="T14" s="11"/>
      <c r="U14" s="44">
        <f t="shared" si="2"/>
        <v>0</v>
      </c>
      <c r="V14" s="49"/>
    </row>
    <row r="15" spans="1:22">
      <c r="A15" s="5">
        <v>9</v>
      </c>
      <c r="B15" s="11" t="s">
        <v>96</v>
      </c>
      <c r="C15" s="18">
        <v>200</v>
      </c>
      <c r="D15" s="13"/>
      <c r="E15" s="44">
        <f>C15</f>
        <v>200</v>
      </c>
      <c r="F15" s="78" t="s">
        <v>144</v>
      </c>
      <c r="G15" s="11" t="s">
        <v>117</v>
      </c>
      <c r="H15" s="11"/>
      <c r="I15" s="11"/>
      <c r="J15" s="11"/>
      <c r="K15" s="18"/>
      <c r="L15" s="11"/>
      <c r="M15" s="44">
        <f>K15</f>
        <v>0</v>
      </c>
      <c r="O15" s="5">
        <v>9</v>
      </c>
      <c r="P15" s="11" t="s">
        <v>101</v>
      </c>
      <c r="Q15" s="11"/>
      <c r="R15" s="82"/>
      <c r="S15" s="83"/>
      <c r="T15" s="11"/>
      <c r="U15" s="44"/>
      <c r="V15" s="49"/>
    </row>
    <row r="16" spans="1:22">
      <c r="A16" s="5">
        <v>10</v>
      </c>
      <c r="B16" s="11" t="s">
        <v>43</v>
      </c>
      <c r="C16" s="18">
        <v>800</v>
      </c>
      <c r="D16" s="13"/>
      <c r="E16" s="44">
        <f>C16</f>
        <v>800</v>
      </c>
      <c r="F16" s="78" t="s">
        <v>145</v>
      </c>
      <c r="G16" s="11" t="s">
        <v>118</v>
      </c>
      <c r="H16" s="11"/>
      <c r="I16" s="11"/>
      <c r="J16" s="11"/>
      <c r="K16" s="18">
        <v>1200</v>
      </c>
      <c r="L16" s="11"/>
      <c r="M16" s="44">
        <f>K16</f>
        <v>1200</v>
      </c>
      <c r="O16" s="5">
        <v>10</v>
      </c>
      <c r="P16" s="11" t="s">
        <v>48</v>
      </c>
      <c r="Q16" s="11"/>
      <c r="R16" s="82"/>
      <c r="S16" s="83"/>
      <c r="T16" s="11"/>
      <c r="U16" s="44"/>
      <c r="V16" s="49"/>
    </row>
    <row r="17" spans="1:22">
      <c r="A17" s="5">
        <v>11</v>
      </c>
      <c r="B17" s="14" t="s">
        <v>14</v>
      </c>
      <c r="C17" s="43">
        <f>SUM(C7:C15)*D17</f>
        <v>116.25</v>
      </c>
      <c r="D17" s="26">
        <v>0.05</v>
      </c>
      <c r="E17" s="43">
        <f t="shared" si="1"/>
        <v>1395</v>
      </c>
      <c r="F17" s="78" t="s">
        <v>146</v>
      </c>
      <c r="G17" s="14" t="s">
        <v>40</v>
      </c>
      <c r="H17" s="14"/>
      <c r="I17" s="14"/>
      <c r="J17" s="14"/>
      <c r="K17" s="17">
        <v>0</v>
      </c>
      <c r="L17" s="11"/>
      <c r="M17" s="44">
        <f t="shared" si="0"/>
        <v>0</v>
      </c>
      <c r="O17" s="5">
        <v>11</v>
      </c>
      <c r="P17" s="14" t="s">
        <v>102</v>
      </c>
      <c r="Q17" s="14"/>
      <c r="R17" s="82"/>
      <c r="S17" s="84"/>
      <c r="T17" s="11"/>
      <c r="U17" s="44"/>
      <c r="V17" s="49"/>
    </row>
    <row r="18" spans="1:22">
      <c r="A18" s="5">
        <v>12</v>
      </c>
      <c r="B18" s="15" t="s">
        <v>1</v>
      </c>
      <c r="C18" s="52">
        <f>SUM(C7:C17)</f>
        <v>3241.25</v>
      </c>
      <c r="D18" s="13"/>
      <c r="E18" s="46">
        <f>SUM(E7:E17)</f>
        <v>27895</v>
      </c>
      <c r="F18" s="78" t="s">
        <v>147</v>
      </c>
      <c r="G18" s="15" t="s">
        <v>33</v>
      </c>
      <c r="H18" s="11"/>
      <c r="I18" s="11">
        <v>12</v>
      </c>
      <c r="J18" s="11"/>
      <c r="K18" s="45">
        <f>SUM(K7:K17)</f>
        <v>2435</v>
      </c>
      <c r="L18" s="11"/>
      <c r="M18" s="45">
        <f>SUM(M7:M17)</f>
        <v>16020</v>
      </c>
      <c r="O18" s="5">
        <v>12</v>
      </c>
      <c r="P18" s="11" t="s">
        <v>39</v>
      </c>
      <c r="Q18" s="11"/>
      <c r="R18" s="85"/>
      <c r="S18" s="86"/>
      <c r="T18" s="11"/>
      <c r="U18" s="44">
        <f>SUM(U7:U17)</f>
        <v>762.5</v>
      </c>
      <c r="V18" s="49"/>
    </row>
    <row r="19" spans="1:22" ht="14.4" customHeight="1">
      <c r="B19" s="11"/>
      <c r="C19" s="13"/>
      <c r="D19" s="323" t="s">
        <v>97</v>
      </c>
      <c r="E19" s="323"/>
      <c r="F19" s="78"/>
      <c r="G19" s="11" t="s">
        <v>126</v>
      </c>
      <c r="H19" s="11"/>
      <c r="I19" s="11"/>
      <c r="J19" s="11"/>
      <c r="K19" s="44">
        <f>K18/C20</f>
        <v>14.075144508670521</v>
      </c>
      <c r="L19" s="11"/>
      <c r="M19" s="11"/>
      <c r="N19" s="1"/>
      <c r="O19" s="74"/>
      <c r="P19" s="11"/>
      <c r="Q19" s="11"/>
      <c r="R19" s="21"/>
      <c r="S19" s="11"/>
      <c r="T19" s="11"/>
      <c r="U19" s="13"/>
      <c r="V19" s="11"/>
    </row>
    <row r="20" spans="1:22" ht="14.4" customHeight="1">
      <c r="A20" s="5">
        <v>13</v>
      </c>
      <c r="B20" s="11" t="s">
        <v>9</v>
      </c>
      <c r="C20" s="70">
        <v>173</v>
      </c>
      <c r="D20" s="323"/>
      <c r="E20" s="323"/>
      <c r="F20" s="78"/>
      <c r="G20" s="11" t="s">
        <v>125</v>
      </c>
      <c r="H20" s="11"/>
      <c r="I20" s="11"/>
      <c r="J20" s="11"/>
      <c r="K20" s="44">
        <f>U18</f>
        <v>762.5</v>
      </c>
      <c r="L20" s="11"/>
      <c r="M20" s="12"/>
      <c r="P20" s="11"/>
      <c r="Q20" s="11"/>
      <c r="R20" s="21"/>
      <c r="S20" s="11"/>
      <c r="T20" s="11"/>
      <c r="U20" s="13"/>
      <c r="V20" s="11"/>
    </row>
    <row r="21" spans="1:22">
      <c r="A21" s="5">
        <v>14</v>
      </c>
      <c r="B21" s="11" t="s">
        <v>2</v>
      </c>
      <c r="C21" s="44">
        <f>C18/C20</f>
        <v>18.735549132947977</v>
      </c>
      <c r="D21" s="323"/>
      <c r="E21" s="323"/>
      <c r="F21" s="78"/>
      <c r="G21" s="15" t="s">
        <v>127</v>
      </c>
      <c r="H21" s="11"/>
      <c r="I21" s="11"/>
      <c r="J21" s="11"/>
      <c r="K21" s="44">
        <f>(K18+K20)/C20</f>
        <v>18.482658959537574</v>
      </c>
      <c r="L21" s="11"/>
      <c r="M21" s="13"/>
      <c r="N21" s="2"/>
      <c r="O21" s="75"/>
      <c r="P21" s="22"/>
      <c r="Q21" s="22"/>
      <c r="R21" s="21"/>
      <c r="S21" s="11"/>
      <c r="T21" s="11"/>
      <c r="U21" s="13"/>
      <c r="V21" s="11"/>
    </row>
    <row r="22" spans="1:22">
      <c r="A22" s="5">
        <v>15</v>
      </c>
      <c r="B22" s="11" t="s">
        <v>73</v>
      </c>
      <c r="C22" s="44">
        <f>C21*D22</f>
        <v>6.5574421965317917</v>
      </c>
      <c r="D22" s="69">
        <v>0.35</v>
      </c>
      <c r="E22" s="34" t="s">
        <v>72</v>
      </c>
      <c r="F22" s="78" t="s">
        <v>148</v>
      </c>
      <c r="G22" s="11" t="s">
        <v>41</v>
      </c>
      <c r="H22" s="11"/>
      <c r="I22" s="11"/>
      <c r="J22" s="11"/>
      <c r="K22" s="71">
        <v>7.6249999999999998E-2</v>
      </c>
      <c r="L22" s="11"/>
      <c r="M22" s="12"/>
      <c r="P22" s="327" t="s">
        <v>129</v>
      </c>
      <c r="Q22" s="328"/>
      <c r="R22" s="328"/>
      <c r="S22" s="328"/>
      <c r="T22" s="328"/>
      <c r="U22" s="328"/>
      <c r="V22" s="328"/>
    </row>
    <row r="23" spans="1:22">
      <c r="A23" s="5">
        <v>16</v>
      </c>
      <c r="B23" s="15" t="s">
        <v>3</v>
      </c>
      <c r="C23" s="47">
        <f>C22+C21</f>
        <v>25.292991329479769</v>
      </c>
      <c r="D23" s="13"/>
      <c r="E23" s="13"/>
      <c r="F23" s="78"/>
      <c r="G23" s="19" t="s">
        <v>34</v>
      </c>
      <c r="H23" s="19"/>
      <c r="I23" s="19"/>
      <c r="J23" s="19"/>
      <c r="K23" s="47">
        <f>(K21*K22)+K21</f>
        <v>19.891961705202313</v>
      </c>
      <c r="L23" s="11"/>
      <c r="M23" s="20"/>
      <c r="N23" s="3"/>
      <c r="O23" s="6"/>
      <c r="P23" s="328"/>
      <c r="Q23" s="328"/>
      <c r="R23" s="328"/>
      <c r="S23" s="328"/>
      <c r="T23" s="328"/>
      <c r="U23" s="328"/>
      <c r="V23" s="328"/>
    </row>
    <row r="24" spans="1:22" ht="14.4" customHeight="1">
      <c r="A24" s="5">
        <v>17</v>
      </c>
      <c r="B24" s="15" t="s">
        <v>7</v>
      </c>
      <c r="C24" s="45">
        <f>C23*8</f>
        <v>202.34393063583815</v>
      </c>
      <c r="D24" s="13"/>
      <c r="E24" s="13" t="s">
        <v>185</v>
      </c>
      <c r="F24" s="78"/>
      <c r="G24" s="19" t="s">
        <v>35</v>
      </c>
      <c r="H24" s="19"/>
      <c r="I24" s="19"/>
      <c r="J24" s="19"/>
      <c r="K24" s="45">
        <f>8*K23</f>
        <v>159.1356936416185</v>
      </c>
      <c r="L24" s="11"/>
      <c r="M24" s="13"/>
      <c r="N24" s="3"/>
      <c r="O24" s="6"/>
      <c r="P24" s="328"/>
      <c r="Q24" s="328"/>
      <c r="R24" s="328"/>
      <c r="S24" s="328"/>
      <c r="T24" s="328"/>
      <c r="U24" s="328"/>
      <c r="V24" s="328"/>
    </row>
    <row r="25" spans="1:22">
      <c r="A25" s="5">
        <v>18</v>
      </c>
      <c r="B25" s="15" t="s">
        <v>13</v>
      </c>
      <c r="C25" s="45">
        <f>C24*5</f>
        <v>1011.7196531791908</v>
      </c>
      <c r="D25" s="11"/>
      <c r="E25" s="181"/>
      <c r="F25" s="7">
        <v>18</v>
      </c>
      <c r="G25" s="15" t="s">
        <v>36</v>
      </c>
      <c r="H25" s="15"/>
      <c r="I25" s="15"/>
      <c r="J25" s="15"/>
      <c r="K25" s="45">
        <f>5*K24</f>
        <v>795.67846820809245</v>
      </c>
      <c r="L25" s="11"/>
      <c r="M25" s="11"/>
      <c r="P25" s="328"/>
      <c r="Q25" s="328"/>
      <c r="R25" s="328"/>
      <c r="S25" s="328"/>
      <c r="T25" s="328"/>
      <c r="U25" s="328"/>
      <c r="V25" s="328"/>
    </row>
    <row r="26" spans="1:22">
      <c r="A26" s="5">
        <v>19</v>
      </c>
      <c r="B26" s="15" t="s">
        <v>12</v>
      </c>
      <c r="C26" s="45">
        <f>C20*C23</f>
        <v>4375.6875</v>
      </c>
      <c r="D26" s="11"/>
      <c r="E26" s="11"/>
      <c r="F26" s="78"/>
      <c r="G26" s="15" t="s">
        <v>37</v>
      </c>
      <c r="H26" s="15"/>
      <c r="I26" s="15"/>
      <c r="J26" s="15"/>
      <c r="K26" s="45">
        <f>C20*K23</f>
        <v>3441.3093750000003</v>
      </c>
      <c r="L26" s="11"/>
      <c r="M26" s="11"/>
      <c r="P26" s="328"/>
      <c r="Q26" s="328"/>
      <c r="R26" s="328"/>
      <c r="S26" s="328"/>
      <c r="T26" s="328"/>
      <c r="U26" s="328"/>
      <c r="V26" s="328"/>
    </row>
    <row r="27" spans="1:22">
      <c r="A27" s="5">
        <v>20</v>
      </c>
      <c r="B27" s="15" t="s">
        <v>11</v>
      </c>
      <c r="C27" s="45">
        <f>(12*C20)*C23</f>
        <v>52508.25</v>
      </c>
      <c r="D27" s="11"/>
      <c r="E27" s="11"/>
      <c r="F27" s="78"/>
      <c r="G27" s="15" t="s">
        <v>38</v>
      </c>
      <c r="H27" s="15"/>
      <c r="I27" s="15"/>
      <c r="J27" s="15"/>
      <c r="K27" s="45">
        <f>(12*C20)*K23</f>
        <v>41295.712500000001</v>
      </c>
      <c r="L27" s="11"/>
      <c r="M27" s="11"/>
      <c r="P27" s="328"/>
      <c r="Q27" s="328"/>
      <c r="R27" s="328"/>
      <c r="S27" s="328"/>
      <c r="T27" s="328"/>
      <c r="U27" s="328"/>
      <c r="V27" s="328"/>
    </row>
    <row r="29" spans="1:22" ht="18" customHeight="1">
      <c r="C29" s="65"/>
      <c r="D29" s="65"/>
      <c r="E29" s="65"/>
      <c r="F29" s="66" t="s">
        <v>149</v>
      </c>
      <c r="G29" s="65"/>
      <c r="H29" s="65"/>
      <c r="I29" s="59"/>
      <c r="J29" s="326" t="s">
        <v>187</v>
      </c>
      <c r="K29" s="326"/>
      <c r="L29" s="326"/>
      <c r="M29" s="326"/>
      <c r="N29" s="326"/>
      <c r="O29" s="326"/>
      <c r="P29" s="326"/>
      <c r="Q29" s="326"/>
      <c r="R29" s="326"/>
      <c r="S29" s="326"/>
      <c r="T29" s="326"/>
      <c r="U29" s="326"/>
      <c r="V29" s="326"/>
    </row>
    <row r="30" spans="1:22">
      <c r="B30" s="78" t="s">
        <v>150</v>
      </c>
      <c r="C30" s="67" t="s">
        <v>99</v>
      </c>
      <c r="D30" s="67"/>
      <c r="E30" s="67"/>
      <c r="F30" s="67"/>
      <c r="G30" s="67"/>
      <c r="H30" s="47">
        <f>C23+K23</f>
        <v>45.184953034682081</v>
      </c>
      <c r="J30" s="326"/>
      <c r="K30" s="326"/>
      <c r="L30" s="326"/>
      <c r="M30" s="326"/>
      <c r="N30" s="326"/>
      <c r="O30" s="326"/>
      <c r="P30" s="326"/>
      <c r="Q30" s="326"/>
      <c r="R30" s="326"/>
      <c r="S30" s="326"/>
      <c r="T30" s="326"/>
      <c r="U30" s="326"/>
      <c r="V30" s="326"/>
    </row>
    <row r="31" spans="1:22">
      <c r="B31" s="78" t="s">
        <v>151</v>
      </c>
      <c r="C31" s="67" t="s">
        <v>130</v>
      </c>
      <c r="D31" s="67"/>
      <c r="E31" s="67"/>
      <c r="F31" s="67"/>
      <c r="G31" s="67"/>
      <c r="H31" s="45">
        <f>C24+K24</f>
        <v>361.47962427745665</v>
      </c>
      <c r="J31" s="326"/>
      <c r="K31" s="326"/>
      <c r="L31" s="326"/>
      <c r="M31" s="326"/>
      <c r="N31" s="326"/>
      <c r="O31" s="326"/>
      <c r="P31" s="326"/>
      <c r="Q31" s="326"/>
      <c r="R31" s="326"/>
      <c r="S31" s="326"/>
      <c r="T31" s="326"/>
      <c r="U31" s="326"/>
      <c r="V31" s="326"/>
    </row>
    <row r="32" spans="1:22">
      <c r="B32" s="78" t="s">
        <v>152</v>
      </c>
      <c r="C32" s="67" t="s">
        <v>124</v>
      </c>
      <c r="D32" s="67"/>
      <c r="E32" s="67"/>
      <c r="F32" s="67"/>
      <c r="G32" s="67"/>
      <c r="H32" s="45">
        <f>C25+K25</f>
        <v>1807.3981213872833</v>
      </c>
      <c r="J32" s="326"/>
      <c r="K32" s="326"/>
      <c r="L32" s="326"/>
      <c r="M32" s="326"/>
      <c r="N32" s="326"/>
      <c r="O32" s="326"/>
      <c r="P32" s="326"/>
      <c r="Q32" s="326"/>
      <c r="R32" s="326"/>
      <c r="S32" s="326"/>
      <c r="T32" s="326"/>
      <c r="U32" s="326"/>
      <c r="V32" s="326"/>
    </row>
    <row r="33" spans="1:22">
      <c r="B33" s="78" t="s">
        <v>153</v>
      </c>
      <c r="C33" s="67" t="s">
        <v>131</v>
      </c>
      <c r="D33" s="67"/>
      <c r="E33" s="67"/>
      <c r="F33" s="67"/>
      <c r="G33" s="67"/>
      <c r="H33" s="45">
        <f>C26+K26</f>
        <v>7816.9968750000007</v>
      </c>
      <c r="J33" s="326"/>
      <c r="K33" s="326"/>
      <c r="L33" s="326"/>
      <c r="M33" s="326"/>
      <c r="N33" s="326"/>
      <c r="O33" s="326"/>
      <c r="P33" s="326"/>
      <c r="Q33" s="326"/>
      <c r="R33" s="326"/>
      <c r="S33" s="326"/>
      <c r="T33" s="326"/>
      <c r="U33" s="326"/>
      <c r="V33" s="326"/>
    </row>
    <row r="34" spans="1:22">
      <c r="B34" s="78" t="s">
        <v>154</v>
      </c>
      <c r="C34" s="67" t="s">
        <v>10</v>
      </c>
      <c r="D34" s="67"/>
      <c r="E34" s="67"/>
      <c r="F34" s="67"/>
      <c r="G34" s="67"/>
      <c r="H34" s="45">
        <f>C27+K27</f>
        <v>93803.962499999994</v>
      </c>
      <c r="J34" s="326"/>
      <c r="K34" s="326"/>
      <c r="L34" s="326"/>
      <c r="M34" s="326"/>
      <c r="N34" s="326"/>
      <c r="O34" s="326"/>
      <c r="P34" s="326"/>
      <c r="Q34" s="326"/>
      <c r="R34" s="326"/>
      <c r="S34" s="326"/>
      <c r="T34" s="326"/>
      <c r="U34" s="326"/>
      <c r="V34" s="326"/>
    </row>
    <row r="35" spans="1:22">
      <c r="C35" s="16"/>
      <c r="D35" s="16"/>
      <c r="E35" s="23"/>
      <c r="F35" s="21" t="s">
        <v>82</v>
      </c>
      <c r="G35" s="16"/>
      <c r="H35" s="16"/>
      <c r="J35" s="326"/>
      <c r="K35" s="326"/>
      <c r="L35" s="326"/>
      <c r="M35" s="326"/>
      <c r="N35" s="326"/>
      <c r="O35" s="326"/>
      <c r="P35" s="326"/>
      <c r="Q35" s="326"/>
      <c r="R35" s="326"/>
      <c r="S35" s="326"/>
      <c r="T35" s="326"/>
      <c r="U35" s="326"/>
      <c r="V35" s="326"/>
    </row>
    <row r="36" spans="1:22">
      <c r="C36" s="53"/>
      <c r="D36" s="53"/>
      <c r="E36" s="54"/>
      <c r="F36" s="5"/>
      <c r="G36" s="53"/>
      <c r="H36" s="53"/>
      <c r="J36" s="326"/>
      <c r="K36" s="326"/>
      <c r="L36" s="326"/>
      <c r="M36" s="326"/>
      <c r="N36" s="326"/>
      <c r="O36" s="326"/>
      <c r="P36" s="326"/>
      <c r="Q36" s="326"/>
      <c r="R36" s="326"/>
      <c r="S36" s="326"/>
      <c r="T36" s="326"/>
      <c r="U36" s="326"/>
      <c r="V36" s="326"/>
    </row>
    <row r="37" spans="1:22">
      <c r="C37" s="53"/>
      <c r="D37" s="53"/>
      <c r="E37" s="54"/>
      <c r="F37" s="5"/>
      <c r="G37" s="53"/>
      <c r="H37" s="53"/>
      <c r="K37" s="51"/>
      <c r="L37" s="51"/>
      <c r="M37" s="51"/>
      <c r="N37" s="51"/>
      <c r="O37" s="76"/>
      <c r="P37" s="51"/>
      <c r="Q37" s="51"/>
      <c r="R37" s="51"/>
      <c r="S37" s="51"/>
      <c r="T37" s="51"/>
      <c r="U37" s="51"/>
      <c r="V37" s="51"/>
    </row>
    <row r="38" spans="1:22" s="55" customFormat="1" ht="15.6">
      <c r="B38" s="55" t="s">
        <v>123</v>
      </c>
      <c r="C38" s="56" t="s">
        <v>83</v>
      </c>
      <c r="D38" s="56" t="s">
        <v>84</v>
      </c>
      <c r="E38" s="56" t="s">
        <v>85</v>
      </c>
      <c r="F38" s="56" t="s">
        <v>86</v>
      </c>
      <c r="G38" s="56" t="s">
        <v>87</v>
      </c>
      <c r="H38" s="56" t="s">
        <v>88</v>
      </c>
      <c r="I38" s="56" t="s">
        <v>89</v>
      </c>
      <c r="J38" s="56" t="s">
        <v>90</v>
      </c>
      <c r="K38" s="56" t="s">
        <v>91</v>
      </c>
      <c r="P38" s="56" t="s">
        <v>92</v>
      </c>
    </row>
    <row r="39" spans="1:22">
      <c r="B39" s="12" t="s">
        <v>104</v>
      </c>
      <c r="C39" s="27" t="s">
        <v>49</v>
      </c>
      <c r="D39" s="27" t="s">
        <v>50</v>
      </c>
      <c r="E39" s="27" t="s">
        <v>51</v>
      </c>
      <c r="F39" s="27" t="s">
        <v>56</v>
      </c>
      <c r="G39" s="27" t="s">
        <v>54</v>
      </c>
      <c r="H39" s="27" t="s">
        <v>53</v>
      </c>
      <c r="I39" s="27" t="s">
        <v>57</v>
      </c>
      <c r="J39" s="28" t="s">
        <v>52</v>
      </c>
      <c r="K39" s="27" t="s">
        <v>55</v>
      </c>
      <c r="L39" s="5"/>
      <c r="M39" s="5"/>
      <c r="N39" s="7"/>
      <c r="P39" s="324" t="s">
        <v>122</v>
      </c>
      <c r="Q39" s="325"/>
      <c r="R39" s="325"/>
      <c r="S39" s="325"/>
      <c r="T39" s="325"/>
      <c r="U39" s="325"/>
      <c r="V39" s="11"/>
    </row>
    <row r="40" spans="1:22">
      <c r="A40" s="5">
        <v>26</v>
      </c>
      <c r="B40" s="33" t="s">
        <v>70</v>
      </c>
      <c r="C40" s="24">
        <v>20</v>
      </c>
      <c r="D40" s="24">
        <v>3</v>
      </c>
      <c r="E40" s="24">
        <v>20</v>
      </c>
      <c r="F40" s="24">
        <v>4</v>
      </c>
      <c r="G40" s="24">
        <v>8</v>
      </c>
      <c r="H40" s="24">
        <v>20</v>
      </c>
      <c r="I40" s="24">
        <v>6</v>
      </c>
      <c r="J40" s="24">
        <v>1</v>
      </c>
      <c r="K40" s="24">
        <v>8</v>
      </c>
      <c r="O40" s="5">
        <v>26</v>
      </c>
      <c r="P40" s="24">
        <v>6</v>
      </c>
      <c r="Q40" s="11" t="s">
        <v>98</v>
      </c>
      <c r="R40" s="11"/>
      <c r="S40" s="11"/>
      <c r="T40" s="21"/>
      <c r="U40" s="11"/>
      <c r="V40" s="11"/>
    </row>
    <row r="41" spans="1:22">
      <c r="A41" s="5">
        <v>27</v>
      </c>
      <c r="B41" s="33" t="s">
        <v>93</v>
      </c>
      <c r="C41" s="60" t="s">
        <v>58</v>
      </c>
      <c r="D41" s="60" t="s">
        <v>59</v>
      </c>
      <c r="E41" s="60" t="s">
        <v>58</v>
      </c>
      <c r="F41" s="60" t="s">
        <v>60</v>
      </c>
      <c r="G41" s="60" t="s">
        <v>61</v>
      </c>
      <c r="H41" s="60" t="s">
        <v>58</v>
      </c>
      <c r="I41" s="60" t="s">
        <v>59</v>
      </c>
      <c r="J41" s="60" t="s">
        <v>59</v>
      </c>
      <c r="K41" s="60" t="s">
        <v>58</v>
      </c>
      <c r="M41" s="8"/>
      <c r="O41" s="5">
        <v>27</v>
      </c>
      <c r="P41" s="57">
        <f>P40*H30</f>
        <v>271.10971820809249</v>
      </c>
      <c r="Q41" s="11" t="s">
        <v>105</v>
      </c>
      <c r="R41" s="11"/>
      <c r="S41" s="11"/>
      <c r="T41" s="21"/>
      <c r="U41" s="11"/>
      <c r="V41" s="11"/>
    </row>
    <row r="42" spans="1:22">
      <c r="A42" s="5">
        <v>28</v>
      </c>
      <c r="B42" s="29" t="s">
        <v>113</v>
      </c>
      <c r="C42" s="50">
        <f>C40*H30</f>
        <v>903.69906069364163</v>
      </c>
      <c r="D42" s="50">
        <f>D40*H32</f>
        <v>5422.19436416185</v>
      </c>
      <c r="E42" s="50">
        <f>E40*H30</f>
        <v>903.69906069364163</v>
      </c>
      <c r="F42" s="50">
        <f>F40*H33</f>
        <v>31267.987500000003</v>
      </c>
      <c r="G42" s="50">
        <f>G40*H31</f>
        <v>2891.8369942196532</v>
      </c>
      <c r="H42" s="50">
        <f>H40*H30</f>
        <v>903.69906069364163</v>
      </c>
      <c r="I42" s="50">
        <f>I40*H32</f>
        <v>10844.3887283237</v>
      </c>
      <c r="J42" s="50">
        <f>J40*H32</f>
        <v>1807.3981213872833</v>
      </c>
      <c r="K42" s="50">
        <f>K40*H30</f>
        <v>361.47962427745665</v>
      </c>
      <c r="M42" s="1"/>
      <c r="O42" s="5">
        <v>28</v>
      </c>
      <c r="P42" s="62">
        <v>4500</v>
      </c>
      <c r="Q42" s="11" t="s">
        <v>106</v>
      </c>
      <c r="R42" s="11"/>
      <c r="S42" s="11"/>
      <c r="T42" s="21"/>
      <c r="U42" s="11"/>
      <c r="V42" s="11"/>
    </row>
    <row r="43" spans="1:22">
      <c r="A43" s="5">
        <v>29</v>
      </c>
      <c r="B43" s="29" t="s">
        <v>114</v>
      </c>
      <c r="C43" s="50">
        <f>U18</f>
        <v>762.5</v>
      </c>
      <c r="D43" s="50">
        <f>U18</f>
        <v>762.5</v>
      </c>
      <c r="E43" s="50">
        <f>U18</f>
        <v>762.5</v>
      </c>
      <c r="F43" s="50">
        <f>U18</f>
        <v>762.5</v>
      </c>
      <c r="G43" s="50">
        <f>U18</f>
        <v>762.5</v>
      </c>
      <c r="H43" s="58"/>
      <c r="I43" s="50">
        <f>U18</f>
        <v>762.5</v>
      </c>
      <c r="J43" s="50">
        <f>U18</f>
        <v>762.5</v>
      </c>
      <c r="K43" s="58"/>
      <c r="M43" s="1"/>
      <c r="O43" s="5">
        <v>29</v>
      </c>
      <c r="P43" s="62">
        <v>50000</v>
      </c>
      <c r="Q43" s="11" t="s">
        <v>110</v>
      </c>
      <c r="R43" s="11"/>
      <c r="S43" s="11"/>
      <c r="T43" s="21"/>
      <c r="U43" s="11"/>
      <c r="V43" s="11"/>
    </row>
    <row r="44" spans="1:22">
      <c r="A44" s="5">
        <v>30</v>
      </c>
      <c r="B44" s="29" t="s">
        <v>132</v>
      </c>
      <c r="C44" s="50">
        <f>(C42+C43)/C40</f>
        <v>83.309953034682081</v>
      </c>
      <c r="D44" s="50">
        <f>(D42+D43)/(D40*40)</f>
        <v>51.539119701348753</v>
      </c>
      <c r="E44" s="50">
        <f>(E42+E43)/E40</f>
        <v>83.309953034682081</v>
      </c>
      <c r="F44" s="50">
        <f>(F42+F43)/(F40*173)</f>
        <v>46.286831647398849</v>
      </c>
      <c r="G44" s="50">
        <f>(G42+G43)/(G40*8)</f>
        <v>57.099015534682081</v>
      </c>
      <c r="H44" s="50">
        <f>(H42+H43)/H40</f>
        <v>45.184953034682081</v>
      </c>
      <c r="I44" s="50">
        <f>(I42+I43)/(I40*40)</f>
        <v>48.362036368015417</v>
      </c>
      <c r="J44" s="50">
        <f>(J42+J43)/(J40*40)</f>
        <v>64.247453034682081</v>
      </c>
      <c r="K44" s="50">
        <f>(K42+K43)/K40</f>
        <v>45.184953034682081</v>
      </c>
      <c r="M44" s="1"/>
      <c r="O44" s="5">
        <v>30</v>
      </c>
      <c r="P44" s="25">
        <v>0.03</v>
      </c>
      <c r="Q44" s="11" t="s">
        <v>111</v>
      </c>
      <c r="R44" s="11"/>
      <c r="S44" s="11"/>
      <c r="T44" s="21"/>
      <c r="U44" s="11"/>
      <c r="V44" s="11"/>
    </row>
    <row r="45" spans="1:22">
      <c r="A45" s="5">
        <v>31</v>
      </c>
      <c r="B45" s="33" t="s">
        <v>71</v>
      </c>
      <c r="C45" s="24">
        <v>280</v>
      </c>
      <c r="D45" s="24">
        <v>480</v>
      </c>
      <c r="E45" s="24">
        <v>12</v>
      </c>
      <c r="F45" s="24">
        <v>1000</v>
      </c>
      <c r="G45" s="24">
        <v>12</v>
      </c>
      <c r="H45" s="24">
        <v>4</v>
      </c>
      <c r="I45" s="24">
        <v>10</v>
      </c>
      <c r="J45" s="24">
        <v>20</v>
      </c>
      <c r="K45" s="24">
        <v>30</v>
      </c>
      <c r="M45" s="9"/>
      <c r="O45" s="5">
        <v>31</v>
      </c>
      <c r="P45" s="50">
        <f>(P43*P44)+P41</f>
        <v>1771.1097182080925</v>
      </c>
      <c r="Q45" s="11" t="s">
        <v>107</v>
      </c>
      <c r="R45" s="11"/>
      <c r="S45" s="11"/>
      <c r="T45" s="21"/>
      <c r="U45" s="11"/>
      <c r="V45" s="11"/>
    </row>
    <row r="46" spans="1:22">
      <c r="A46" s="5">
        <v>32</v>
      </c>
      <c r="B46" s="33" t="s">
        <v>103</v>
      </c>
      <c r="C46" s="61" t="s">
        <v>62</v>
      </c>
      <c r="D46" s="61" t="s">
        <v>63</v>
      </c>
      <c r="E46" s="61" t="s">
        <v>69</v>
      </c>
      <c r="F46" s="61" t="s">
        <v>94</v>
      </c>
      <c r="G46" s="61" t="s">
        <v>63</v>
      </c>
      <c r="H46" s="61" t="s">
        <v>64</v>
      </c>
      <c r="I46" s="61" t="s">
        <v>65</v>
      </c>
      <c r="J46" s="61" t="s">
        <v>65</v>
      </c>
      <c r="K46" s="61" t="s">
        <v>65</v>
      </c>
      <c r="M46" s="1"/>
      <c r="O46" s="5">
        <v>32</v>
      </c>
      <c r="P46" s="63">
        <v>1</v>
      </c>
      <c r="Q46" s="11" t="s">
        <v>108</v>
      </c>
      <c r="R46" s="11"/>
      <c r="S46" s="11"/>
      <c r="T46" s="21"/>
      <c r="U46" s="11"/>
      <c r="V46" s="11"/>
    </row>
    <row r="47" spans="1:22">
      <c r="A47" s="5">
        <v>33</v>
      </c>
      <c r="B47" s="29" t="s">
        <v>115</v>
      </c>
      <c r="C47" s="57">
        <f t="shared" ref="C47:K47" si="3">(C42+C43)/C45</f>
        <v>5.9507109310487198</v>
      </c>
      <c r="D47" s="57">
        <f t="shared" si="3"/>
        <v>12.884779925337188</v>
      </c>
      <c r="E47" s="57">
        <f t="shared" si="3"/>
        <v>138.84992172447014</v>
      </c>
      <c r="F47" s="57">
        <f t="shared" si="3"/>
        <v>32.0304875</v>
      </c>
      <c r="G47" s="57">
        <f t="shared" si="3"/>
        <v>304.52808285163775</v>
      </c>
      <c r="H47" s="57">
        <f t="shared" si="3"/>
        <v>225.92476517341041</v>
      </c>
      <c r="I47" s="57">
        <f t="shared" si="3"/>
        <v>1160.68887283237</v>
      </c>
      <c r="J47" s="57">
        <f t="shared" si="3"/>
        <v>128.49490606936416</v>
      </c>
      <c r="K47" s="57">
        <f t="shared" si="3"/>
        <v>12.049320809248554</v>
      </c>
      <c r="M47" s="8"/>
      <c r="O47" s="5">
        <v>33</v>
      </c>
      <c r="P47" s="50">
        <f>P45/P46</f>
        <v>1771.1097182080925</v>
      </c>
      <c r="Q47" s="11" t="s">
        <v>109</v>
      </c>
      <c r="R47" s="11"/>
      <c r="S47" s="11"/>
      <c r="T47" s="21"/>
      <c r="U47" s="11"/>
      <c r="V47" s="11"/>
    </row>
    <row r="48" spans="1:22">
      <c r="A48" s="5">
        <v>34</v>
      </c>
      <c r="B48" s="11"/>
      <c r="C48" s="72" t="s">
        <v>66</v>
      </c>
      <c r="D48" s="73" t="s">
        <v>67</v>
      </c>
      <c r="E48" s="73" t="s">
        <v>133</v>
      </c>
      <c r="F48" s="73" t="s">
        <v>134</v>
      </c>
      <c r="G48" s="73" t="s">
        <v>67</v>
      </c>
      <c r="H48" s="73" t="s">
        <v>135</v>
      </c>
      <c r="I48" s="31"/>
      <c r="J48" s="30" t="s">
        <v>68</v>
      </c>
      <c r="K48" s="32"/>
      <c r="L48" s="68"/>
      <c r="O48" s="77">
        <v>34</v>
      </c>
      <c r="P48" s="64">
        <f>P45/P42</f>
        <v>0.39357993737957614</v>
      </c>
      <c r="Q48" s="11" t="s">
        <v>112</v>
      </c>
      <c r="R48" s="11"/>
      <c r="S48" s="11"/>
      <c r="T48" s="21"/>
      <c r="U48" s="11"/>
      <c r="V48" s="11"/>
    </row>
    <row r="49" spans="2:20">
      <c r="R49"/>
      <c r="T49" s="5"/>
    </row>
    <row r="50" spans="2:20">
      <c r="R50"/>
      <c r="T50" s="5"/>
    </row>
    <row r="51" spans="2:20" ht="18">
      <c r="B51" s="90" t="s">
        <v>157</v>
      </c>
    </row>
  </sheetData>
  <mergeCells count="4">
    <mergeCell ref="D19:E21"/>
    <mergeCell ref="P39:U39"/>
    <mergeCell ref="J29:V36"/>
    <mergeCell ref="P22:V27"/>
  </mergeCells>
  <pageMargins left="0.7" right="0.7" top="0.75" bottom="0.75" header="0.3" footer="0.3"/>
  <pageSetup paperSize="3" scale="74" fitToHeight="0" orientation="landscape" r:id="rId1"/>
  <ignoredErrors>
    <ignoredError sqref="C17" formulaRange="1"/>
    <ignoredError sqref="D44"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MyHrlyRt Wksht Active</vt:lpstr>
      <vt:lpstr>Print 11x17 Pink</vt:lpstr>
      <vt:lpstr>Print 11x17 Grey</vt:lpstr>
      <vt:lpstr>'MyHrlyRt Wksht Active'!Print_Area</vt:lpstr>
      <vt:lpstr>'Print 11x17 Grey'!Print_Area</vt:lpstr>
      <vt:lpstr>'Print 11x17 Pink'!Print_Area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dc:creator>
  <cp:lastModifiedBy>Sherri Brueggemann</cp:lastModifiedBy>
  <cp:lastPrinted>2026-06-03T14:56:32Z</cp:lastPrinted>
  <dcterms:created xsi:type="dcterms:W3CDTF">2014-10-22T12:07:26Z</dcterms:created>
  <dcterms:modified xsi:type="dcterms:W3CDTF">2026-06-06T04:24:56Z</dcterms:modified>
</cp:coreProperties>
</file>